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lk-ns-v101\技術調査課\01積算スタッフ\01_設計・積算基準\43_週休2日工事の推進\01_通知\241001_実施要領の改正（月単位制、交代制）\07_閉所計画表\"/>
    </mc:Choice>
  </mc:AlternateContent>
  <xr:revisionPtr revIDLastSave="0" documentId="13_ncr:1_{98F7211C-D1C7-44EB-98F2-B47A8DC1F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２" sheetId="2" r:id="rId1"/>
    <sheet name="様式2(作成例)" sheetId="6" r:id="rId2"/>
    <sheet name="旧" sheetId="3" r:id="rId3"/>
  </sheets>
  <definedNames>
    <definedName name="_xlnm.Print_Area" localSheetId="2">旧!$A$1:$AI$60</definedName>
    <definedName name="_xlnm.Print_Area" localSheetId="0">様式２!$A$1:$AI$67</definedName>
    <definedName name="_xlnm.Print_Area" localSheetId="1">'様式2(作成例)'!$A$1:$AI$67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6" i="6" l="1"/>
  <c r="AG17" i="2"/>
  <c r="AG18" i="2" s="1"/>
  <c r="AL23" i="2" s="1"/>
  <c r="AC62" i="6"/>
  <c r="AM14" i="6"/>
  <c r="AJ59" i="6"/>
  <c r="AJ50" i="6"/>
  <c r="AJ41" i="6"/>
  <c r="AJ32" i="6"/>
  <c r="AJ23" i="6"/>
  <c r="AJ14" i="6"/>
  <c r="AK14" i="6"/>
  <c r="AA73" i="6"/>
  <c r="S73" i="6"/>
  <c r="K73" i="6"/>
  <c r="C73" i="6"/>
  <c r="AH59" i="6"/>
  <c r="AG55" i="6"/>
  <c r="AB55" i="6"/>
  <c r="AA55" i="6"/>
  <c r="Z55" i="6"/>
  <c r="Y55" i="6"/>
  <c r="T55" i="6"/>
  <c r="S55" i="6"/>
  <c r="R55" i="6"/>
  <c r="Q55" i="6"/>
  <c r="L55" i="6"/>
  <c r="K55" i="6"/>
  <c r="J55" i="6"/>
  <c r="I55" i="6"/>
  <c r="D55" i="6"/>
  <c r="C55" i="6"/>
  <c r="AG54" i="6"/>
  <c r="AD54" i="6"/>
  <c r="AA54" i="6"/>
  <c r="Y54" i="6"/>
  <c r="V54" i="6"/>
  <c r="S54" i="6"/>
  <c r="Q54" i="6"/>
  <c r="N54" i="6"/>
  <c r="K54" i="6"/>
  <c r="I54" i="6"/>
  <c r="F54" i="6"/>
  <c r="C54" i="6"/>
  <c r="AG53" i="6"/>
  <c r="AF53" i="6"/>
  <c r="AF54" i="6" s="1"/>
  <c r="AE53" i="6"/>
  <c r="AE54" i="6" s="1"/>
  <c r="AD53" i="6"/>
  <c r="AD55" i="6" s="1"/>
  <c r="AC53" i="6"/>
  <c r="AC54" i="6" s="1"/>
  <c r="AB53" i="6"/>
  <c r="AB54" i="6" s="1"/>
  <c r="AA53" i="6"/>
  <c r="Z53" i="6"/>
  <c r="Z54" i="6" s="1"/>
  <c r="Y53" i="6"/>
  <c r="X53" i="6"/>
  <c r="X54" i="6" s="1"/>
  <c r="W53" i="6"/>
  <c r="W54" i="6" s="1"/>
  <c r="V53" i="6"/>
  <c r="V55" i="6" s="1"/>
  <c r="U53" i="6"/>
  <c r="U54" i="6" s="1"/>
  <c r="T53" i="6"/>
  <c r="T54" i="6" s="1"/>
  <c r="S53" i="6"/>
  <c r="R53" i="6"/>
  <c r="R54" i="6" s="1"/>
  <c r="Q53" i="6"/>
  <c r="P53" i="6"/>
  <c r="P54" i="6" s="1"/>
  <c r="O53" i="6"/>
  <c r="O54" i="6" s="1"/>
  <c r="N53" i="6"/>
  <c r="N55" i="6" s="1"/>
  <c r="M53" i="6"/>
  <c r="M54" i="6" s="1"/>
  <c r="L53" i="6"/>
  <c r="L54" i="6" s="1"/>
  <c r="K53" i="6"/>
  <c r="J53" i="6"/>
  <c r="J54" i="6" s="1"/>
  <c r="I53" i="6"/>
  <c r="H53" i="6"/>
  <c r="H54" i="6" s="1"/>
  <c r="G53" i="6"/>
  <c r="G54" i="6" s="1"/>
  <c r="F53" i="6"/>
  <c r="F55" i="6" s="1"/>
  <c r="E53" i="6"/>
  <c r="E54" i="6" s="1"/>
  <c r="D53" i="6"/>
  <c r="D54" i="6" s="1"/>
  <c r="C53" i="6"/>
  <c r="C52" i="6"/>
  <c r="AH50" i="6"/>
  <c r="AD46" i="6"/>
  <c r="AC46" i="6"/>
  <c r="X46" i="6"/>
  <c r="W46" i="6"/>
  <c r="V46" i="6"/>
  <c r="U46" i="6"/>
  <c r="P46" i="6"/>
  <c r="N46" i="6"/>
  <c r="M46" i="6"/>
  <c r="H46" i="6"/>
  <c r="F46" i="6"/>
  <c r="E46" i="6"/>
  <c r="AC45" i="6"/>
  <c r="Z45" i="6"/>
  <c r="W45" i="6"/>
  <c r="U45" i="6"/>
  <c r="R45" i="6"/>
  <c r="O45" i="6"/>
  <c r="M45" i="6"/>
  <c r="J45" i="6"/>
  <c r="G45" i="6"/>
  <c r="E45" i="6"/>
  <c r="AK50" i="6"/>
  <c r="AD44" i="6"/>
  <c r="AD45" i="6" s="1"/>
  <c r="AC44" i="6"/>
  <c r="AB44" i="6"/>
  <c r="AB45" i="6" s="1"/>
  <c r="AA44" i="6"/>
  <c r="AA45" i="6" s="1"/>
  <c r="Z44" i="6"/>
  <c r="Z46" i="6" s="1"/>
  <c r="Y44" i="6"/>
  <c r="Y45" i="6" s="1"/>
  <c r="X44" i="6"/>
  <c r="X45" i="6" s="1"/>
  <c r="W44" i="6"/>
  <c r="V44" i="6"/>
  <c r="V45" i="6" s="1"/>
  <c r="U44" i="6"/>
  <c r="T44" i="6"/>
  <c r="T45" i="6" s="1"/>
  <c r="S44" i="6"/>
  <c r="S45" i="6" s="1"/>
  <c r="R44" i="6"/>
  <c r="R46" i="6" s="1"/>
  <c r="Q44" i="6"/>
  <c r="Q45" i="6" s="1"/>
  <c r="P44" i="6"/>
  <c r="P45" i="6" s="1"/>
  <c r="O44" i="6"/>
  <c r="O46" i="6" s="1"/>
  <c r="N44" i="6"/>
  <c r="N45" i="6" s="1"/>
  <c r="M44" i="6"/>
  <c r="L44" i="6"/>
  <c r="L45" i="6" s="1"/>
  <c r="K44" i="6"/>
  <c r="K45" i="6" s="1"/>
  <c r="J44" i="6"/>
  <c r="J46" i="6" s="1"/>
  <c r="I44" i="6"/>
  <c r="I45" i="6" s="1"/>
  <c r="H44" i="6"/>
  <c r="H45" i="6" s="1"/>
  <c r="G44" i="6"/>
  <c r="G46" i="6" s="1"/>
  <c r="F44" i="6"/>
  <c r="F45" i="6" s="1"/>
  <c r="E44" i="6"/>
  <c r="D44" i="6"/>
  <c r="D45" i="6" s="1"/>
  <c r="C44" i="6"/>
  <c r="C45" i="6" s="1"/>
  <c r="C43" i="6"/>
  <c r="AH41" i="6"/>
  <c r="AG37" i="6"/>
  <c r="AE37" i="6"/>
  <c r="AB37" i="6"/>
  <c r="Z37" i="6"/>
  <c r="Y37" i="6"/>
  <c r="W37" i="6"/>
  <c r="T37" i="6"/>
  <c r="R37" i="6"/>
  <c r="Q37" i="6"/>
  <c r="O37" i="6"/>
  <c r="L37" i="6"/>
  <c r="J37" i="6"/>
  <c r="I37" i="6"/>
  <c r="G37" i="6"/>
  <c r="D37" i="6"/>
  <c r="AG36" i="6"/>
  <c r="AD36" i="6"/>
  <c r="AA36" i="6"/>
  <c r="Y36" i="6"/>
  <c r="V36" i="6"/>
  <c r="S36" i="6"/>
  <c r="Q36" i="6"/>
  <c r="N36" i="6"/>
  <c r="K36" i="6"/>
  <c r="I36" i="6"/>
  <c r="F36" i="6"/>
  <c r="C36" i="6"/>
  <c r="AG35" i="6"/>
  <c r="AF35" i="6"/>
  <c r="AF36" i="6" s="1"/>
  <c r="AE35" i="6"/>
  <c r="AE36" i="6" s="1"/>
  <c r="AD35" i="6"/>
  <c r="AD37" i="6" s="1"/>
  <c r="AC35" i="6"/>
  <c r="AC36" i="6" s="1"/>
  <c r="AB35" i="6"/>
  <c r="AB36" i="6" s="1"/>
  <c r="AA35" i="6"/>
  <c r="AA37" i="6" s="1"/>
  <c r="Z35" i="6"/>
  <c r="Z36" i="6" s="1"/>
  <c r="Y35" i="6"/>
  <c r="X35" i="6"/>
  <c r="X36" i="6" s="1"/>
  <c r="W35" i="6"/>
  <c r="W36" i="6" s="1"/>
  <c r="V35" i="6"/>
  <c r="V37" i="6" s="1"/>
  <c r="U35" i="6"/>
  <c r="U36" i="6" s="1"/>
  <c r="T35" i="6"/>
  <c r="T36" i="6" s="1"/>
  <c r="S35" i="6"/>
  <c r="S37" i="6" s="1"/>
  <c r="R35" i="6"/>
  <c r="R36" i="6" s="1"/>
  <c r="Q35" i="6"/>
  <c r="P35" i="6"/>
  <c r="P36" i="6" s="1"/>
  <c r="O35" i="6"/>
  <c r="O36" i="6" s="1"/>
  <c r="N35" i="6"/>
  <c r="N37" i="6" s="1"/>
  <c r="M35" i="6"/>
  <c r="M36" i="6" s="1"/>
  <c r="L35" i="6"/>
  <c r="L36" i="6" s="1"/>
  <c r="K35" i="6"/>
  <c r="K37" i="6" s="1"/>
  <c r="J35" i="6"/>
  <c r="J36" i="6" s="1"/>
  <c r="I35" i="6"/>
  <c r="H35" i="6"/>
  <c r="H36" i="6" s="1"/>
  <c r="G35" i="6"/>
  <c r="G36" i="6" s="1"/>
  <c r="F35" i="6"/>
  <c r="F37" i="6" s="1"/>
  <c r="E35" i="6"/>
  <c r="E36" i="6" s="1"/>
  <c r="D35" i="6"/>
  <c r="D36" i="6" s="1"/>
  <c r="C35" i="6"/>
  <c r="C37" i="6" s="1"/>
  <c r="C34" i="6"/>
  <c r="AH32" i="6"/>
  <c r="AF28" i="6"/>
  <c r="AD28" i="6"/>
  <c r="AC28" i="6"/>
  <c r="AA28" i="6"/>
  <c r="X28" i="6"/>
  <c r="V28" i="6"/>
  <c r="U28" i="6"/>
  <c r="S28" i="6"/>
  <c r="P28" i="6"/>
  <c r="N28" i="6"/>
  <c r="M28" i="6"/>
  <c r="K28" i="6"/>
  <c r="H28" i="6"/>
  <c r="F28" i="6"/>
  <c r="E28" i="6"/>
  <c r="C28" i="6"/>
  <c r="AE27" i="6"/>
  <c r="AC27" i="6"/>
  <c r="Z27" i="6"/>
  <c r="W27" i="6"/>
  <c r="U27" i="6"/>
  <c r="R27" i="6"/>
  <c r="O27" i="6"/>
  <c r="M27" i="6"/>
  <c r="J27" i="6"/>
  <c r="G27" i="6"/>
  <c r="E27" i="6"/>
  <c r="AG26" i="6"/>
  <c r="AK32" i="6" s="1"/>
  <c r="AF26" i="6"/>
  <c r="AF27" i="6" s="1"/>
  <c r="AE26" i="6"/>
  <c r="AE28" i="6" s="1"/>
  <c r="AD26" i="6"/>
  <c r="AD27" i="6" s="1"/>
  <c r="AC26" i="6"/>
  <c r="AB26" i="6"/>
  <c r="AB27" i="6" s="1"/>
  <c r="AA26" i="6"/>
  <c r="AA27" i="6" s="1"/>
  <c r="Z26" i="6"/>
  <c r="Z28" i="6" s="1"/>
  <c r="Y26" i="6"/>
  <c r="Y27" i="6" s="1"/>
  <c r="X26" i="6"/>
  <c r="X27" i="6" s="1"/>
  <c r="W26" i="6"/>
  <c r="W28" i="6" s="1"/>
  <c r="V26" i="6"/>
  <c r="V27" i="6" s="1"/>
  <c r="U26" i="6"/>
  <c r="T26" i="6"/>
  <c r="T27" i="6" s="1"/>
  <c r="S26" i="6"/>
  <c r="S27" i="6" s="1"/>
  <c r="R26" i="6"/>
  <c r="R28" i="6" s="1"/>
  <c r="Q26" i="6"/>
  <c r="Q27" i="6" s="1"/>
  <c r="P26" i="6"/>
  <c r="P27" i="6" s="1"/>
  <c r="O26" i="6"/>
  <c r="O28" i="6" s="1"/>
  <c r="N26" i="6"/>
  <c r="N27" i="6" s="1"/>
  <c r="M26" i="6"/>
  <c r="L26" i="6"/>
  <c r="L27" i="6" s="1"/>
  <c r="K26" i="6"/>
  <c r="K27" i="6" s="1"/>
  <c r="J26" i="6"/>
  <c r="J28" i="6" s="1"/>
  <c r="I26" i="6"/>
  <c r="I27" i="6" s="1"/>
  <c r="H26" i="6"/>
  <c r="H27" i="6" s="1"/>
  <c r="G26" i="6"/>
  <c r="G28" i="6" s="1"/>
  <c r="F26" i="6"/>
  <c r="F27" i="6" s="1"/>
  <c r="E26" i="6"/>
  <c r="D26" i="6"/>
  <c r="D27" i="6" s="1"/>
  <c r="C26" i="6"/>
  <c r="C27" i="6" s="1"/>
  <c r="C25" i="6"/>
  <c r="AH23" i="6"/>
  <c r="AE19" i="6"/>
  <c r="AD19" i="6"/>
  <c r="AB19" i="6"/>
  <c r="Z19" i="6"/>
  <c r="Y19" i="6"/>
  <c r="W19" i="6"/>
  <c r="V19" i="6"/>
  <c r="T19" i="6"/>
  <c r="R19" i="6"/>
  <c r="Q19" i="6"/>
  <c r="O19" i="6"/>
  <c r="L19" i="6"/>
  <c r="J19" i="6"/>
  <c r="I19" i="6"/>
  <c r="G19" i="6"/>
  <c r="D19" i="6"/>
  <c r="AD18" i="6"/>
  <c r="AA18" i="6"/>
  <c r="Y18" i="6"/>
  <c r="V18" i="6"/>
  <c r="S18" i="6"/>
  <c r="Q18" i="6"/>
  <c r="N18" i="6"/>
  <c r="K18" i="6"/>
  <c r="I18" i="6"/>
  <c r="F18" i="6"/>
  <c r="C18" i="6"/>
  <c r="AG73" i="6"/>
  <c r="AF17" i="6"/>
  <c r="AF18" i="6" s="1"/>
  <c r="AE17" i="6"/>
  <c r="AE18" i="6" s="1"/>
  <c r="AD17" i="6"/>
  <c r="AD73" i="6" s="1"/>
  <c r="AC17" i="6"/>
  <c r="AC18" i="6" s="1"/>
  <c r="AB17" i="6"/>
  <c r="AB18" i="6" s="1"/>
  <c r="AA17" i="6"/>
  <c r="AA19" i="6" s="1"/>
  <c r="Z17" i="6"/>
  <c r="Z73" i="6" s="1"/>
  <c r="Y17" i="6"/>
  <c r="Y73" i="6" s="1"/>
  <c r="X17" i="6"/>
  <c r="X18" i="6" s="1"/>
  <c r="W17" i="6"/>
  <c r="W18" i="6" s="1"/>
  <c r="V17" i="6"/>
  <c r="V73" i="6" s="1"/>
  <c r="U17" i="6"/>
  <c r="U18" i="6" s="1"/>
  <c r="T17" i="6"/>
  <c r="T18" i="6" s="1"/>
  <c r="S17" i="6"/>
  <c r="S19" i="6" s="1"/>
  <c r="R17" i="6"/>
  <c r="R73" i="6" s="1"/>
  <c r="Q17" i="6"/>
  <c r="Q73" i="6" s="1"/>
  <c r="P17" i="6"/>
  <c r="P18" i="6" s="1"/>
  <c r="O17" i="6"/>
  <c r="O18" i="6" s="1"/>
  <c r="N17" i="6"/>
  <c r="N19" i="6" s="1"/>
  <c r="M17" i="6"/>
  <c r="M18" i="6" s="1"/>
  <c r="L17" i="6"/>
  <c r="L18" i="6" s="1"/>
  <c r="K17" i="6"/>
  <c r="K19" i="6" s="1"/>
  <c r="J17" i="6"/>
  <c r="J73" i="6" s="1"/>
  <c r="I17" i="6"/>
  <c r="I73" i="6" s="1"/>
  <c r="H17" i="6"/>
  <c r="H18" i="6" s="1"/>
  <c r="G17" i="6"/>
  <c r="G18" i="6" s="1"/>
  <c r="F17" i="6"/>
  <c r="F19" i="6" s="1"/>
  <c r="E17" i="6"/>
  <c r="E18" i="6" s="1"/>
  <c r="D17" i="6"/>
  <c r="D18" i="6" s="1"/>
  <c r="C17" i="6"/>
  <c r="C19" i="6" s="1"/>
  <c r="C16" i="6"/>
  <c r="AH14" i="6"/>
  <c r="AF10" i="6"/>
  <c r="AD10" i="6"/>
  <c r="AC10" i="6"/>
  <c r="AA10" i="6"/>
  <c r="Z10" i="6"/>
  <c r="X10" i="6"/>
  <c r="V10" i="6"/>
  <c r="U10" i="6"/>
  <c r="S10" i="6"/>
  <c r="P10" i="6"/>
  <c r="N10" i="6"/>
  <c r="M10" i="6"/>
  <c r="K10" i="6"/>
  <c r="H10" i="6"/>
  <c r="F10" i="6"/>
  <c r="E10" i="6"/>
  <c r="C10" i="6"/>
  <c r="AE9" i="6"/>
  <c r="AC9" i="6"/>
  <c r="Z9" i="6"/>
  <c r="W9" i="6"/>
  <c r="U9" i="6"/>
  <c r="R9" i="6"/>
  <c r="O9" i="6"/>
  <c r="M9" i="6"/>
  <c r="J9" i="6"/>
  <c r="G9" i="6"/>
  <c r="E9" i="6"/>
  <c r="AG8" i="6"/>
  <c r="AF8" i="6"/>
  <c r="AF72" i="6" s="1"/>
  <c r="AE8" i="6"/>
  <c r="AE72" i="6" s="1"/>
  <c r="AD8" i="6"/>
  <c r="AD72" i="6" s="1"/>
  <c r="AC8" i="6"/>
  <c r="AC72" i="6" s="1"/>
  <c r="AB8" i="6"/>
  <c r="AB9" i="6" s="1"/>
  <c r="AA8" i="6"/>
  <c r="AA9" i="6" s="1"/>
  <c r="Z8" i="6"/>
  <c r="Z72" i="6" s="1"/>
  <c r="Y8" i="6"/>
  <c r="Y72" i="6" s="1"/>
  <c r="X8" i="6"/>
  <c r="X72" i="6" s="1"/>
  <c r="W8" i="6"/>
  <c r="W72" i="6" s="1"/>
  <c r="V8" i="6"/>
  <c r="V72" i="6" s="1"/>
  <c r="U8" i="6"/>
  <c r="U72" i="6" s="1"/>
  <c r="T8" i="6"/>
  <c r="T9" i="6" s="1"/>
  <c r="S8" i="6"/>
  <c r="S9" i="6" s="1"/>
  <c r="R8" i="6"/>
  <c r="R72" i="6" s="1"/>
  <c r="Q8" i="6"/>
  <c r="Q72" i="6" s="1"/>
  <c r="P8" i="6"/>
  <c r="P72" i="6" s="1"/>
  <c r="O8" i="6"/>
  <c r="O72" i="6" s="1"/>
  <c r="N8" i="6"/>
  <c r="N72" i="6" s="1"/>
  <c r="M8" i="6"/>
  <c r="M72" i="6" s="1"/>
  <c r="L8" i="6"/>
  <c r="L9" i="6" s="1"/>
  <c r="K8" i="6"/>
  <c r="K9" i="6" s="1"/>
  <c r="J8" i="6"/>
  <c r="J72" i="6" s="1"/>
  <c r="I8" i="6"/>
  <c r="I72" i="6" s="1"/>
  <c r="H8" i="6"/>
  <c r="H72" i="6" s="1"/>
  <c r="G8" i="6"/>
  <c r="G72" i="6" s="1"/>
  <c r="F8" i="6"/>
  <c r="F72" i="6" s="1"/>
  <c r="E8" i="6"/>
  <c r="E72" i="6" s="1"/>
  <c r="D8" i="6"/>
  <c r="D9" i="6" s="1"/>
  <c r="C8" i="6"/>
  <c r="C9" i="6" s="1"/>
  <c r="C7" i="6"/>
  <c r="AK59" i="2"/>
  <c r="AK50" i="2"/>
  <c r="AK41" i="2"/>
  <c r="AK32" i="2"/>
  <c r="AK14" i="2"/>
  <c r="AE44" i="2"/>
  <c r="AE46" i="2" s="1"/>
  <c r="AF44" i="2"/>
  <c r="AF46" i="2" s="1"/>
  <c r="AG44" i="2"/>
  <c r="AG46" i="2" s="1"/>
  <c r="AE45" i="2"/>
  <c r="AF45" i="2"/>
  <c r="AG45" i="2"/>
  <c r="AL59" i="2"/>
  <c r="AJ59" i="2"/>
  <c r="AJ50" i="2"/>
  <c r="AJ41" i="2"/>
  <c r="AJ32" i="2"/>
  <c r="AJ23" i="2"/>
  <c r="AJ14" i="2"/>
  <c r="AH14" i="2"/>
  <c r="C43" i="2"/>
  <c r="C44" i="2"/>
  <c r="C17" i="2"/>
  <c r="C19" i="2" s="1"/>
  <c r="AH59" i="2"/>
  <c r="AC62" i="2" s="1"/>
  <c r="AH50" i="2"/>
  <c r="AH41" i="2"/>
  <c r="AH32" i="2"/>
  <c r="AH23" i="2"/>
  <c r="G8" i="2"/>
  <c r="G72" i="2" s="1"/>
  <c r="C8" i="2"/>
  <c r="C9" i="2" s="1"/>
  <c r="AG53" i="2"/>
  <c r="AG55" i="2" s="1"/>
  <c r="AF53" i="2"/>
  <c r="AF55" i="2" s="1"/>
  <c r="AE53" i="2"/>
  <c r="AE55" i="2" s="1"/>
  <c r="AD53" i="2"/>
  <c r="AD55" i="2" s="1"/>
  <c r="AC53" i="2"/>
  <c r="AC55" i="2" s="1"/>
  <c r="AB53" i="2"/>
  <c r="AB55" i="2" s="1"/>
  <c r="AA53" i="2"/>
  <c r="AA55" i="2" s="1"/>
  <c r="Z53" i="2"/>
  <c r="Z55" i="2" s="1"/>
  <c r="Y53" i="2"/>
  <c r="Y55" i="2" s="1"/>
  <c r="X53" i="2"/>
  <c r="X55" i="2" s="1"/>
  <c r="W53" i="2"/>
  <c r="W55" i="2" s="1"/>
  <c r="V53" i="2"/>
  <c r="V55" i="2" s="1"/>
  <c r="U53" i="2"/>
  <c r="U55" i="2" s="1"/>
  <c r="T53" i="2"/>
  <c r="T55" i="2" s="1"/>
  <c r="S53" i="2"/>
  <c r="S55" i="2" s="1"/>
  <c r="R53" i="2"/>
  <c r="R55" i="2" s="1"/>
  <c r="Q53" i="2"/>
  <c r="Q55" i="2" s="1"/>
  <c r="P53" i="2"/>
  <c r="P55" i="2" s="1"/>
  <c r="O53" i="2"/>
  <c r="O55" i="2" s="1"/>
  <c r="N53" i="2"/>
  <c r="N55" i="2" s="1"/>
  <c r="M53" i="2"/>
  <c r="M55" i="2" s="1"/>
  <c r="L53" i="2"/>
  <c r="L55" i="2" s="1"/>
  <c r="K53" i="2"/>
  <c r="K55" i="2" s="1"/>
  <c r="J53" i="2"/>
  <c r="J55" i="2" s="1"/>
  <c r="I53" i="2"/>
  <c r="I55" i="2" s="1"/>
  <c r="H53" i="2"/>
  <c r="H55" i="2" s="1"/>
  <c r="G53" i="2"/>
  <c r="G55" i="2" s="1"/>
  <c r="F53" i="2"/>
  <c r="F55" i="2" s="1"/>
  <c r="E53" i="2"/>
  <c r="E55" i="2" s="1"/>
  <c r="D53" i="2"/>
  <c r="D55" i="2" s="1"/>
  <c r="C53" i="2"/>
  <c r="C55" i="2" s="1"/>
  <c r="AD44" i="2"/>
  <c r="AD46" i="2" s="1"/>
  <c r="AC44" i="2"/>
  <c r="AC46" i="2" s="1"/>
  <c r="AB44" i="2"/>
  <c r="AB46" i="2" s="1"/>
  <c r="AA44" i="2"/>
  <c r="AA46" i="2" s="1"/>
  <c r="Z44" i="2"/>
  <c r="Z46" i="2" s="1"/>
  <c r="Y44" i="2"/>
  <c r="Y46" i="2" s="1"/>
  <c r="X44" i="2"/>
  <c r="X46" i="2" s="1"/>
  <c r="W44" i="2"/>
  <c r="W46" i="2" s="1"/>
  <c r="V44" i="2"/>
  <c r="V46" i="2" s="1"/>
  <c r="U44" i="2"/>
  <c r="U46" i="2" s="1"/>
  <c r="T44" i="2"/>
  <c r="T46" i="2" s="1"/>
  <c r="S44" i="2"/>
  <c r="S46" i="2" s="1"/>
  <c r="R44" i="2"/>
  <c r="R46" i="2" s="1"/>
  <c r="Q44" i="2"/>
  <c r="Q46" i="2" s="1"/>
  <c r="P44" i="2"/>
  <c r="P46" i="2" s="1"/>
  <c r="O44" i="2"/>
  <c r="O46" i="2" s="1"/>
  <c r="N44" i="2"/>
  <c r="N46" i="2" s="1"/>
  <c r="M44" i="2"/>
  <c r="M46" i="2" s="1"/>
  <c r="L44" i="2"/>
  <c r="L46" i="2" s="1"/>
  <c r="K44" i="2"/>
  <c r="K46" i="2" s="1"/>
  <c r="J44" i="2"/>
  <c r="J46" i="2" s="1"/>
  <c r="I44" i="2"/>
  <c r="I46" i="2" s="1"/>
  <c r="H44" i="2"/>
  <c r="H46" i="2" s="1"/>
  <c r="G44" i="2"/>
  <c r="G46" i="2" s="1"/>
  <c r="F44" i="2"/>
  <c r="F46" i="2" s="1"/>
  <c r="E44" i="2"/>
  <c r="E46" i="2" s="1"/>
  <c r="D44" i="2"/>
  <c r="D46" i="2" s="1"/>
  <c r="AG35" i="2"/>
  <c r="AG37" i="2" s="1"/>
  <c r="AF35" i="2"/>
  <c r="AF37" i="2" s="1"/>
  <c r="AE35" i="2"/>
  <c r="AE37" i="2" s="1"/>
  <c r="AD35" i="2"/>
  <c r="AD37" i="2" s="1"/>
  <c r="AC35" i="2"/>
  <c r="AC37" i="2" s="1"/>
  <c r="AB35" i="2"/>
  <c r="AB37" i="2" s="1"/>
  <c r="AA35" i="2"/>
  <c r="AA37" i="2" s="1"/>
  <c r="Z35" i="2"/>
  <c r="Z37" i="2" s="1"/>
  <c r="Y35" i="2"/>
  <c r="Y37" i="2" s="1"/>
  <c r="X35" i="2"/>
  <c r="X37" i="2" s="1"/>
  <c r="W35" i="2"/>
  <c r="W37" i="2" s="1"/>
  <c r="V35" i="2"/>
  <c r="V37" i="2" s="1"/>
  <c r="U35" i="2"/>
  <c r="U37" i="2" s="1"/>
  <c r="T35" i="2"/>
  <c r="T37" i="2" s="1"/>
  <c r="S35" i="2"/>
  <c r="S37" i="2" s="1"/>
  <c r="R35" i="2"/>
  <c r="R37" i="2" s="1"/>
  <c r="Q35" i="2"/>
  <c r="Q37" i="2" s="1"/>
  <c r="P35" i="2"/>
  <c r="P37" i="2" s="1"/>
  <c r="O35" i="2"/>
  <c r="O37" i="2" s="1"/>
  <c r="N35" i="2"/>
  <c r="N37" i="2" s="1"/>
  <c r="M35" i="2"/>
  <c r="M37" i="2" s="1"/>
  <c r="L35" i="2"/>
  <c r="L37" i="2" s="1"/>
  <c r="K35" i="2"/>
  <c r="K37" i="2" s="1"/>
  <c r="J35" i="2"/>
  <c r="J37" i="2" s="1"/>
  <c r="I35" i="2"/>
  <c r="I37" i="2" s="1"/>
  <c r="H35" i="2"/>
  <c r="H37" i="2" s="1"/>
  <c r="G35" i="2"/>
  <c r="G37" i="2" s="1"/>
  <c r="F35" i="2"/>
  <c r="F37" i="2" s="1"/>
  <c r="E35" i="2"/>
  <c r="E37" i="2" s="1"/>
  <c r="D35" i="2"/>
  <c r="D37" i="2" s="1"/>
  <c r="C35" i="2"/>
  <c r="C37" i="2" s="1"/>
  <c r="AG26" i="2"/>
  <c r="AG28" i="2" s="1"/>
  <c r="AF26" i="2"/>
  <c r="AF28" i="2" s="1"/>
  <c r="AE26" i="2"/>
  <c r="AE28" i="2" s="1"/>
  <c r="AD26" i="2"/>
  <c r="AD28" i="2" s="1"/>
  <c r="AC26" i="2"/>
  <c r="AC28" i="2" s="1"/>
  <c r="AB26" i="2"/>
  <c r="AB28" i="2" s="1"/>
  <c r="AA26" i="2"/>
  <c r="AA28" i="2" s="1"/>
  <c r="Z26" i="2"/>
  <c r="Z28" i="2" s="1"/>
  <c r="Y26" i="2"/>
  <c r="Y28" i="2" s="1"/>
  <c r="X26" i="2"/>
  <c r="X28" i="2" s="1"/>
  <c r="W26" i="2"/>
  <c r="W28" i="2" s="1"/>
  <c r="V26" i="2"/>
  <c r="V28" i="2" s="1"/>
  <c r="U26" i="2"/>
  <c r="U28" i="2" s="1"/>
  <c r="T26" i="2"/>
  <c r="T28" i="2" s="1"/>
  <c r="S26" i="2"/>
  <c r="S28" i="2" s="1"/>
  <c r="R26" i="2"/>
  <c r="R28" i="2" s="1"/>
  <c r="Q26" i="2"/>
  <c r="Q28" i="2" s="1"/>
  <c r="P26" i="2"/>
  <c r="P28" i="2" s="1"/>
  <c r="O26" i="2"/>
  <c r="O28" i="2" s="1"/>
  <c r="N26" i="2"/>
  <c r="N28" i="2" s="1"/>
  <c r="M26" i="2"/>
  <c r="M28" i="2" s="1"/>
  <c r="L26" i="2"/>
  <c r="L28" i="2" s="1"/>
  <c r="K26" i="2"/>
  <c r="K28" i="2" s="1"/>
  <c r="J26" i="2"/>
  <c r="J28" i="2" s="1"/>
  <c r="I26" i="2"/>
  <c r="I28" i="2" s="1"/>
  <c r="H26" i="2"/>
  <c r="H28" i="2" s="1"/>
  <c r="G26" i="2"/>
  <c r="G28" i="2" s="1"/>
  <c r="F26" i="2"/>
  <c r="F28" i="2" s="1"/>
  <c r="E26" i="2"/>
  <c r="E28" i="2" s="1"/>
  <c r="D26" i="2"/>
  <c r="D28" i="2" s="1"/>
  <c r="C26" i="2"/>
  <c r="C27" i="2" s="1"/>
  <c r="AK23" i="2" l="1"/>
  <c r="AG19" i="2"/>
  <c r="AI50" i="2"/>
  <c r="AI50" i="6"/>
  <c r="AI32" i="6"/>
  <c r="AI14" i="6"/>
  <c r="AM32" i="6"/>
  <c r="AM41" i="6"/>
  <c r="AM59" i="6"/>
  <c r="C72" i="6"/>
  <c r="K72" i="6"/>
  <c r="S72" i="6"/>
  <c r="AA72" i="6"/>
  <c r="F9" i="6"/>
  <c r="N9" i="6"/>
  <c r="V9" i="6"/>
  <c r="AD9" i="6"/>
  <c r="G10" i="6"/>
  <c r="O10" i="6"/>
  <c r="W10" i="6"/>
  <c r="AE10" i="6"/>
  <c r="J18" i="6"/>
  <c r="AL23" i="6" s="1"/>
  <c r="AM23" i="6" s="1"/>
  <c r="R18" i="6"/>
  <c r="Z18" i="6"/>
  <c r="D72" i="6"/>
  <c r="L72" i="6"/>
  <c r="T72" i="6"/>
  <c r="AB72" i="6"/>
  <c r="D73" i="6"/>
  <c r="L73" i="6"/>
  <c r="T73" i="6"/>
  <c r="AB73" i="6"/>
  <c r="E73" i="6"/>
  <c r="AH73" i="6" s="1"/>
  <c r="M73" i="6"/>
  <c r="U73" i="6"/>
  <c r="AC73" i="6"/>
  <c r="H9" i="6"/>
  <c r="P9" i="6"/>
  <c r="X9" i="6"/>
  <c r="AF9" i="6"/>
  <c r="I10" i="6"/>
  <c r="Q10" i="6"/>
  <c r="Y10" i="6"/>
  <c r="AG10" i="6"/>
  <c r="E19" i="6"/>
  <c r="M19" i="6"/>
  <c r="U19" i="6"/>
  <c r="AC19" i="6"/>
  <c r="AK23" i="6"/>
  <c r="AI23" i="6" s="1"/>
  <c r="I28" i="6"/>
  <c r="Q28" i="6"/>
  <c r="Y28" i="6"/>
  <c r="AG28" i="6"/>
  <c r="E37" i="6"/>
  <c r="M37" i="6"/>
  <c r="U37" i="6"/>
  <c r="AC37" i="6"/>
  <c r="AK41" i="6"/>
  <c r="AI41" i="6" s="1"/>
  <c r="I46" i="6"/>
  <c r="Q46" i="6"/>
  <c r="Y46" i="6"/>
  <c r="E55" i="6"/>
  <c r="M55" i="6"/>
  <c r="U55" i="6"/>
  <c r="AC55" i="6"/>
  <c r="AK59" i="6"/>
  <c r="AI59" i="6" s="1"/>
  <c r="F73" i="6"/>
  <c r="N73" i="6"/>
  <c r="I9" i="6"/>
  <c r="Q9" i="6"/>
  <c r="Y9" i="6"/>
  <c r="AG9" i="6"/>
  <c r="J10" i="6"/>
  <c r="R10" i="6"/>
  <c r="AG27" i="6"/>
  <c r="AM50" i="6"/>
  <c r="G73" i="6"/>
  <c r="O73" i="6"/>
  <c r="W73" i="6"/>
  <c r="AE73" i="6"/>
  <c r="C46" i="6"/>
  <c r="K46" i="6"/>
  <c r="S46" i="6"/>
  <c r="AA46" i="6"/>
  <c r="G55" i="6"/>
  <c r="O55" i="6"/>
  <c r="W55" i="6"/>
  <c r="AE55" i="6"/>
  <c r="H73" i="6"/>
  <c r="P73" i="6"/>
  <c r="X73" i="6"/>
  <c r="AF73" i="6"/>
  <c r="D10" i="6"/>
  <c r="L10" i="6"/>
  <c r="T10" i="6"/>
  <c r="AB10" i="6"/>
  <c r="H19" i="6"/>
  <c r="P19" i="6"/>
  <c r="X19" i="6"/>
  <c r="AF19" i="6"/>
  <c r="D28" i="6"/>
  <c r="L28" i="6"/>
  <c r="T28" i="6"/>
  <c r="AB28" i="6"/>
  <c r="H37" i="6"/>
  <c r="P37" i="6"/>
  <c r="X37" i="6"/>
  <c r="AF37" i="6"/>
  <c r="D46" i="6"/>
  <c r="L46" i="6"/>
  <c r="T46" i="6"/>
  <c r="AB46" i="6"/>
  <c r="H55" i="6"/>
  <c r="P55" i="6"/>
  <c r="X55" i="6"/>
  <c r="AF55" i="6"/>
  <c r="AG72" i="6"/>
  <c r="AM59" i="2"/>
  <c r="AC64" i="2"/>
  <c r="AI32" i="2"/>
  <c r="AI41" i="2"/>
  <c r="AI59" i="2"/>
  <c r="AI23" i="2"/>
  <c r="AI14" i="2"/>
  <c r="Z54" i="2"/>
  <c r="Z45" i="2"/>
  <c r="J54" i="2"/>
  <c r="R54" i="2"/>
  <c r="C46" i="2"/>
  <c r="C54" i="2"/>
  <c r="K54" i="2"/>
  <c r="S54" i="2"/>
  <c r="AA54" i="2"/>
  <c r="D54" i="2"/>
  <c r="L54" i="2"/>
  <c r="T54" i="2"/>
  <c r="AB54" i="2"/>
  <c r="E54" i="2"/>
  <c r="M54" i="2"/>
  <c r="U54" i="2"/>
  <c r="AC54" i="2"/>
  <c r="F54" i="2"/>
  <c r="N54" i="2"/>
  <c r="V54" i="2"/>
  <c r="AD54" i="2"/>
  <c r="C36" i="2"/>
  <c r="G54" i="2"/>
  <c r="O54" i="2"/>
  <c r="W54" i="2"/>
  <c r="AE54" i="2"/>
  <c r="J45" i="2"/>
  <c r="H54" i="2"/>
  <c r="P54" i="2"/>
  <c r="X54" i="2"/>
  <c r="AF54" i="2"/>
  <c r="R45" i="2"/>
  <c r="I54" i="2"/>
  <c r="Q54" i="2"/>
  <c r="Y54" i="2"/>
  <c r="AG54" i="2"/>
  <c r="C45" i="2"/>
  <c r="K45" i="2"/>
  <c r="S45" i="2"/>
  <c r="AA45" i="2"/>
  <c r="D45" i="2"/>
  <c r="L45" i="2"/>
  <c r="T45" i="2"/>
  <c r="AB45" i="2"/>
  <c r="E45" i="2"/>
  <c r="M45" i="2"/>
  <c r="U45" i="2"/>
  <c r="AC45" i="2"/>
  <c r="F45" i="2"/>
  <c r="N45" i="2"/>
  <c r="V45" i="2"/>
  <c r="AD45" i="2"/>
  <c r="G45" i="2"/>
  <c r="O45" i="2"/>
  <c r="W45" i="2"/>
  <c r="H45" i="2"/>
  <c r="P45" i="2"/>
  <c r="X45" i="2"/>
  <c r="AC27" i="2"/>
  <c r="I45" i="2"/>
  <c r="Q45" i="2"/>
  <c r="Y45" i="2"/>
  <c r="K27" i="2"/>
  <c r="L27" i="2"/>
  <c r="K36" i="2"/>
  <c r="S36" i="2"/>
  <c r="AA36" i="2"/>
  <c r="Z36" i="2"/>
  <c r="M27" i="2"/>
  <c r="D36" i="2"/>
  <c r="L36" i="2"/>
  <c r="T36" i="2"/>
  <c r="AB36" i="2"/>
  <c r="S27" i="2"/>
  <c r="E36" i="2"/>
  <c r="M36" i="2"/>
  <c r="U36" i="2"/>
  <c r="AC36" i="2"/>
  <c r="J36" i="2"/>
  <c r="T27" i="2"/>
  <c r="F36" i="2"/>
  <c r="N36" i="2"/>
  <c r="V36" i="2"/>
  <c r="AD36" i="2"/>
  <c r="R36" i="2"/>
  <c r="U27" i="2"/>
  <c r="G36" i="2"/>
  <c r="O36" i="2"/>
  <c r="W36" i="2"/>
  <c r="AE36" i="2"/>
  <c r="D27" i="2"/>
  <c r="AL32" i="2" s="1"/>
  <c r="AM32" i="2" s="1"/>
  <c r="AA27" i="2"/>
  <c r="H36" i="2"/>
  <c r="P36" i="2"/>
  <c r="X36" i="2"/>
  <c r="AF36" i="2"/>
  <c r="E27" i="2"/>
  <c r="AB27" i="2"/>
  <c r="I36" i="2"/>
  <c r="Q36" i="2"/>
  <c r="Y36" i="2"/>
  <c r="AG36" i="2"/>
  <c r="J27" i="2"/>
  <c r="R27" i="2"/>
  <c r="Z27" i="2"/>
  <c r="F27" i="2"/>
  <c r="N27" i="2"/>
  <c r="V27" i="2"/>
  <c r="AD27" i="2"/>
  <c r="G27" i="2"/>
  <c r="O27" i="2"/>
  <c r="W27" i="2"/>
  <c r="AE27" i="2"/>
  <c r="C18" i="2"/>
  <c r="H27" i="2"/>
  <c r="P27" i="2"/>
  <c r="X27" i="2"/>
  <c r="AF27" i="2"/>
  <c r="I27" i="2"/>
  <c r="Q27" i="2"/>
  <c r="Y27" i="2"/>
  <c r="AG27" i="2"/>
  <c r="G9" i="2"/>
  <c r="C72" i="2"/>
  <c r="C28" i="2"/>
  <c r="AC61" i="6" l="1"/>
  <c r="AC64" i="6"/>
  <c r="AH72" i="6"/>
  <c r="AL41" i="2"/>
  <c r="AM41" i="2" s="1"/>
  <c r="AL50" i="2"/>
  <c r="AM50" i="2" s="1"/>
  <c r="AF17" i="2" l="1"/>
  <c r="AF18" i="2" s="1"/>
  <c r="AE17" i="2"/>
  <c r="AE18" i="2" s="1"/>
  <c r="AD17" i="2"/>
  <c r="AD18" i="2" s="1"/>
  <c r="AC17" i="2"/>
  <c r="AC18" i="2" s="1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D17" i="2"/>
  <c r="D18" i="2" s="1"/>
  <c r="AM23" i="2" s="1"/>
  <c r="E17" i="2"/>
  <c r="E18" i="2" s="1"/>
  <c r="F17" i="2"/>
  <c r="F18" i="2" s="1"/>
  <c r="G17" i="2"/>
  <c r="G18" i="2" s="1"/>
  <c r="H17" i="2"/>
  <c r="H18" i="2" s="1"/>
  <c r="I17" i="2"/>
  <c r="I18" i="2" s="1"/>
  <c r="C73" i="2"/>
  <c r="AG8" i="2"/>
  <c r="AG9" i="2" s="1"/>
  <c r="AF8" i="2"/>
  <c r="AF9" i="2" s="1"/>
  <c r="AE8" i="2"/>
  <c r="AE9" i="2" s="1"/>
  <c r="AD8" i="2"/>
  <c r="AD9" i="2" s="1"/>
  <c r="AC8" i="2"/>
  <c r="AC9" i="2" s="1"/>
  <c r="AB8" i="2"/>
  <c r="AB9" i="2" s="1"/>
  <c r="AA8" i="2"/>
  <c r="AA9" i="2" s="1"/>
  <c r="Z8" i="2"/>
  <c r="Z9" i="2" s="1"/>
  <c r="Y8" i="2"/>
  <c r="Y9" i="2" s="1"/>
  <c r="X8" i="2"/>
  <c r="X9" i="2" s="1"/>
  <c r="W8" i="2"/>
  <c r="W9" i="2" s="1"/>
  <c r="V8" i="2"/>
  <c r="V9" i="2" s="1"/>
  <c r="U8" i="2"/>
  <c r="U9" i="2" s="1"/>
  <c r="T8" i="2"/>
  <c r="T9" i="2" s="1"/>
  <c r="S8" i="2"/>
  <c r="S9" i="2" s="1"/>
  <c r="R8" i="2"/>
  <c r="R9" i="2" s="1"/>
  <c r="Q8" i="2"/>
  <c r="Q9" i="2" s="1"/>
  <c r="P8" i="2"/>
  <c r="P9" i="2" s="1"/>
  <c r="O8" i="2"/>
  <c r="O9" i="2" s="1"/>
  <c r="N8" i="2"/>
  <c r="N9" i="2" s="1"/>
  <c r="M8" i="2"/>
  <c r="M9" i="2" s="1"/>
  <c r="L8" i="2"/>
  <c r="L9" i="2" s="1"/>
  <c r="K8" i="2"/>
  <c r="K9" i="2" s="1"/>
  <c r="J8" i="2"/>
  <c r="J9" i="2" s="1"/>
  <c r="I8" i="2"/>
  <c r="I9" i="2" s="1"/>
  <c r="H8" i="2"/>
  <c r="H9" i="2" s="1"/>
  <c r="G10" i="2"/>
  <c r="F8" i="2"/>
  <c r="F9" i="2" s="1"/>
  <c r="E8" i="2"/>
  <c r="E9" i="2" s="1"/>
  <c r="D8" i="2"/>
  <c r="D9" i="2" s="1"/>
  <c r="AL14" i="2" s="1"/>
  <c r="AM14" i="2" s="1"/>
  <c r="C52" i="2"/>
  <c r="C34" i="2"/>
  <c r="C25" i="2"/>
  <c r="C16" i="2"/>
  <c r="C7" i="2"/>
  <c r="AC56" i="3"/>
  <c r="AC57" i="3" s="1"/>
  <c r="AE59" i="3" s="1"/>
  <c r="AC55" i="3"/>
  <c r="AC61" i="2" l="1"/>
  <c r="AE66" i="2" s="1"/>
  <c r="I10" i="2"/>
  <c r="I72" i="2"/>
  <c r="Q10" i="2"/>
  <c r="Q72" i="2"/>
  <c r="Y10" i="2"/>
  <c r="Y72" i="2"/>
  <c r="AG10" i="2"/>
  <c r="AG72" i="2"/>
  <c r="D19" i="2"/>
  <c r="D73" i="2"/>
  <c r="Q19" i="2"/>
  <c r="Q73" i="2"/>
  <c r="Y19" i="2"/>
  <c r="Y73" i="2"/>
  <c r="D10" i="2"/>
  <c r="D72" i="2"/>
  <c r="N10" i="2"/>
  <c r="N72" i="2"/>
  <c r="AD10" i="2"/>
  <c r="AD72" i="2"/>
  <c r="N19" i="2"/>
  <c r="N73" i="2"/>
  <c r="AD19" i="2"/>
  <c r="AD73" i="2"/>
  <c r="J10" i="2"/>
  <c r="J72" i="2"/>
  <c r="R10" i="2"/>
  <c r="R72" i="2"/>
  <c r="Z10" i="2"/>
  <c r="Z72" i="2"/>
  <c r="AG73" i="2"/>
  <c r="J19" i="2"/>
  <c r="J73" i="2"/>
  <c r="R19" i="2"/>
  <c r="R73" i="2"/>
  <c r="Z19" i="2"/>
  <c r="Z73" i="2"/>
  <c r="K10" i="2"/>
  <c r="K72" i="2"/>
  <c r="S10" i="2"/>
  <c r="S72" i="2"/>
  <c r="AA10" i="2"/>
  <c r="AA72" i="2"/>
  <c r="K19" i="2"/>
  <c r="K73" i="2"/>
  <c r="S19" i="2"/>
  <c r="S73" i="2"/>
  <c r="AA19" i="2"/>
  <c r="AA73" i="2"/>
  <c r="L10" i="2"/>
  <c r="L72" i="2"/>
  <c r="T10" i="2"/>
  <c r="T72" i="2"/>
  <c r="AB10" i="2"/>
  <c r="AB72" i="2"/>
  <c r="I19" i="2"/>
  <c r="I73" i="2"/>
  <c r="L19" i="2"/>
  <c r="L73" i="2"/>
  <c r="T19" i="2"/>
  <c r="T73" i="2"/>
  <c r="AB19" i="2"/>
  <c r="AB73" i="2"/>
  <c r="E10" i="2"/>
  <c r="E72" i="2"/>
  <c r="M10" i="2"/>
  <c r="M72" i="2"/>
  <c r="U10" i="2"/>
  <c r="U72" i="2"/>
  <c r="AC10" i="2"/>
  <c r="AC72" i="2"/>
  <c r="H19" i="2"/>
  <c r="H73" i="2"/>
  <c r="M19" i="2"/>
  <c r="M73" i="2"/>
  <c r="U19" i="2"/>
  <c r="U73" i="2"/>
  <c r="AC19" i="2"/>
  <c r="AC73" i="2"/>
  <c r="F10" i="2"/>
  <c r="F72" i="2"/>
  <c r="V10" i="2"/>
  <c r="V72" i="2"/>
  <c r="G19" i="2"/>
  <c r="G73" i="2"/>
  <c r="V19" i="2"/>
  <c r="V73" i="2"/>
  <c r="O10" i="2"/>
  <c r="O72" i="2"/>
  <c r="W10" i="2"/>
  <c r="W72" i="2"/>
  <c r="AE10" i="2"/>
  <c r="AE72" i="2"/>
  <c r="F19" i="2"/>
  <c r="F73" i="2"/>
  <c r="O19" i="2"/>
  <c r="O73" i="2"/>
  <c r="W19" i="2"/>
  <c r="W73" i="2"/>
  <c r="AE19" i="2"/>
  <c r="AE73" i="2"/>
  <c r="H10" i="2"/>
  <c r="H72" i="2"/>
  <c r="P10" i="2"/>
  <c r="P72" i="2"/>
  <c r="X10" i="2"/>
  <c r="X72" i="2"/>
  <c r="AF10" i="2"/>
  <c r="AF72" i="2"/>
  <c r="E19" i="2"/>
  <c r="E73" i="2"/>
  <c r="P19" i="2"/>
  <c r="P73" i="2"/>
  <c r="X19" i="2"/>
  <c r="X73" i="2"/>
  <c r="AF19" i="2"/>
  <c r="AF73" i="2"/>
  <c r="C10" i="2"/>
  <c r="AH73" i="2" l="1"/>
  <c r="AH72" i="2"/>
</calcChain>
</file>

<file path=xl/sharedStrings.xml><?xml version="1.0" encoding="utf-8"?>
<sst xmlns="http://schemas.openxmlformats.org/spreadsheetml/2006/main" count="561" uniqueCount="76">
  <si>
    <t>月</t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</si>
  <si>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</si>
  <si>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</si>
  <si>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</si>
  <si>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</si>
  <si>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</si>
  <si>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</si>
  <si>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</si>
  <si>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</si>
  <si>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</si>
  <si>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</si>
  <si>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</si>
  <si>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行
事
等</t>
    <rPh sb="0" eb="1">
      <t>ギョウ</t>
    </rPh>
    <rPh sb="2" eb="3">
      <t>ジ</t>
    </rPh>
    <rPh sb="4" eb="5">
      <t>トウ</t>
    </rPh>
    <phoneticPr fontId="1"/>
  </si>
  <si>
    <t>計画</t>
    <rPh sb="0" eb="2">
      <t>ケイカク</t>
    </rPh>
    <phoneticPr fontId="1"/>
  </si>
  <si>
    <t>〇</t>
  </si>
  <si>
    <t>〇
計</t>
    <rPh sb="2" eb="3">
      <t>ケイ</t>
    </rPh>
    <phoneticPr fontId="1"/>
  </si>
  <si>
    <t>工事名：</t>
    <rPh sb="0" eb="2">
      <t>コウジ</t>
    </rPh>
    <rPh sb="2" eb="3">
      <t>メイ</t>
    </rPh>
    <phoneticPr fontId="1"/>
  </si>
  <si>
    <t>工期限：</t>
    <rPh sb="0" eb="1">
      <t>コウ</t>
    </rPh>
    <rPh sb="1" eb="3">
      <t>キゲン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</si>
  <si>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</si>
  <si>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</si>
  <si>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</si>
  <si>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水</t>
    <rPh sb="0" eb="1">
      <t>スイ</t>
    </rPh>
    <phoneticPr fontId="1"/>
  </si>
  <si>
    <t>体
育
の
日</t>
    <rPh sb="0" eb="1">
      <t>カラダ</t>
    </rPh>
    <rPh sb="2" eb="3">
      <t>イク</t>
    </rPh>
    <rPh sb="6" eb="7">
      <t>ヒ</t>
    </rPh>
    <phoneticPr fontId="1"/>
  </si>
  <si>
    <t>勤
労
感
謝
の
日</t>
    <rPh sb="0" eb="1">
      <t>ツトム</t>
    </rPh>
    <rPh sb="2" eb="3">
      <t>イタワ</t>
    </rPh>
    <rPh sb="4" eb="5">
      <t>カン</t>
    </rPh>
    <rPh sb="6" eb="7">
      <t>シャ</t>
    </rPh>
    <rPh sb="10" eb="11">
      <t>ヒ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</si>
  <si>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</si>
  <si>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天
皇
誕
生
日</t>
    <rPh sb="0" eb="1">
      <t>テン</t>
    </rPh>
    <rPh sb="2" eb="3">
      <t>コウ</t>
    </rPh>
    <rPh sb="4" eb="5">
      <t>タン</t>
    </rPh>
    <rPh sb="6" eb="7">
      <t>ナマ</t>
    </rPh>
    <rPh sb="8" eb="9">
      <t>ニチ</t>
    </rPh>
    <phoneticPr fontId="1"/>
  </si>
  <si>
    <t>振
替
休
日</t>
    <rPh sb="0" eb="1">
      <t>シン</t>
    </rPh>
    <rPh sb="2" eb="3">
      <t>タイ</t>
    </rPh>
    <rPh sb="4" eb="5">
      <t>ヤスメル</t>
    </rPh>
    <rPh sb="6" eb="7">
      <t>ニチ</t>
    </rPh>
    <phoneticPr fontId="1"/>
  </si>
  <si>
    <t>年
末
年
始
休
暇</t>
    <rPh sb="0" eb="1">
      <t>トシ</t>
    </rPh>
    <rPh sb="2" eb="3">
      <t>スエ</t>
    </rPh>
    <rPh sb="4" eb="5">
      <t>ネン</t>
    </rPh>
    <rPh sb="6" eb="7">
      <t>シ</t>
    </rPh>
    <rPh sb="8" eb="9">
      <t>ヤスメル</t>
    </rPh>
    <rPh sb="10" eb="11">
      <t>ヒマ</t>
    </rPh>
    <phoneticPr fontId="1"/>
  </si>
  <si>
    <t>年
末
年
始
休
暇</t>
    <phoneticPr fontId="1"/>
  </si>
  <si>
    <t>成
人
の
日</t>
    <rPh sb="0" eb="1">
      <t>シゲル</t>
    </rPh>
    <rPh sb="2" eb="3">
      <t>ニン</t>
    </rPh>
    <rPh sb="6" eb="7">
      <t>ヒ</t>
    </rPh>
    <phoneticPr fontId="1"/>
  </si>
  <si>
    <t>建
国
記
念
日</t>
    <rPh sb="0" eb="1">
      <t>ケン</t>
    </rPh>
    <rPh sb="2" eb="3">
      <t>コク</t>
    </rPh>
    <rPh sb="4" eb="5">
      <t>シルス</t>
    </rPh>
    <rPh sb="6" eb="7">
      <t>オモ</t>
    </rPh>
    <rPh sb="8" eb="9">
      <t>ニチ</t>
    </rPh>
    <phoneticPr fontId="1"/>
  </si>
  <si>
    <t>春
分
の
日</t>
    <rPh sb="0" eb="1">
      <t>ハル</t>
    </rPh>
    <rPh sb="2" eb="3">
      <t>フン</t>
    </rPh>
    <rPh sb="6" eb="7">
      <t>ヒ</t>
    </rPh>
    <phoneticPr fontId="1"/>
  </si>
  <si>
    <t>％</t>
    <phoneticPr fontId="1"/>
  </si>
  <si>
    <t>〇</t>
    <phoneticPr fontId="1"/>
  </si>
  <si>
    <t>4週8休以上</t>
    <rPh sb="1" eb="2">
      <t>シュウ</t>
    </rPh>
    <rPh sb="3" eb="4">
      <t>キュウ</t>
    </rPh>
    <rPh sb="4" eb="6">
      <t>イジョウ</t>
    </rPh>
    <phoneticPr fontId="1"/>
  </si>
  <si>
    <t>4週7休以上4週8休未満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1"/>
  </si>
  <si>
    <t>4週6休以上4週7休未満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1"/>
  </si>
  <si>
    <t>4週6休未満</t>
    <rPh sb="1" eb="2">
      <t>シュウ</t>
    </rPh>
    <rPh sb="3" eb="4">
      <t>キュウ</t>
    </rPh>
    <rPh sb="4" eb="6">
      <t>ミマン</t>
    </rPh>
    <phoneticPr fontId="1"/>
  </si>
  <si>
    <t>21.4％未満</t>
    <rPh sb="5" eb="7">
      <t>ミマン</t>
    </rPh>
    <phoneticPr fontId="1"/>
  </si>
  <si>
    <t>21.4％以上25％未満</t>
    <rPh sb="5" eb="7">
      <t>イジョウ</t>
    </rPh>
    <rPh sb="10" eb="12">
      <t>ミマン</t>
    </rPh>
    <phoneticPr fontId="1"/>
  </si>
  <si>
    <t>25％以上28.5％未満</t>
    <rPh sb="3" eb="5">
      <t>イジョウ</t>
    </rPh>
    <rPh sb="10" eb="12">
      <t>ミマン</t>
    </rPh>
    <phoneticPr fontId="1"/>
  </si>
  <si>
    <t>28.5％以上</t>
    <rPh sb="5" eb="7">
      <t>イジョウ</t>
    </rPh>
    <phoneticPr fontId="1"/>
  </si>
  <si>
    <t>対
象
期
間
日
数</t>
    <rPh sb="0" eb="1">
      <t>タイ</t>
    </rPh>
    <rPh sb="2" eb="3">
      <t>ショウ</t>
    </rPh>
    <rPh sb="4" eb="5">
      <t>キ</t>
    </rPh>
    <rPh sb="6" eb="7">
      <t>アイダ</t>
    </rPh>
    <rPh sb="8" eb="9">
      <t>ニチ</t>
    </rPh>
    <rPh sb="10" eb="11">
      <t>スウ</t>
    </rPh>
    <phoneticPr fontId="1"/>
  </si>
  <si>
    <t>対
象
期
間
日
数</t>
    <phoneticPr fontId="1"/>
  </si>
  <si>
    <t>週休2日補正</t>
    <rPh sb="0" eb="2">
      <t>シュウキュウ</t>
    </rPh>
    <rPh sb="3" eb="4">
      <t>ニチ</t>
    </rPh>
    <rPh sb="4" eb="6">
      <t>ホセイ</t>
    </rPh>
    <phoneticPr fontId="1"/>
  </si>
  <si>
    <t>工
事
着
手
日</t>
    <rPh sb="0" eb="1">
      <t>タクミ</t>
    </rPh>
    <rPh sb="2" eb="3">
      <t>ジ</t>
    </rPh>
    <rPh sb="4" eb="5">
      <t>キ</t>
    </rPh>
    <rPh sb="6" eb="7">
      <t>テ</t>
    </rPh>
    <rPh sb="8" eb="9">
      <t>ビ</t>
    </rPh>
    <phoneticPr fontId="1"/>
  </si>
  <si>
    <t>工
事
完
成
日</t>
    <rPh sb="0" eb="1">
      <t>タクミ</t>
    </rPh>
    <rPh sb="2" eb="3">
      <t>ジ</t>
    </rPh>
    <rPh sb="4" eb="5">
      <t>カン</t>
    </rPh>
    <rPh sb="6" eb="7">
      <t>セイ</t>
    </rPh>
    <rPh sb="8" eb="9">
      <t>ビ</t>
    </rPh>
    <phoneticPr fontId="1"/>
  </si>
  <si>
    <t>完
成
届
出
日</t>
    <rPh sb="0" eb="1">
      <t>カン</t>
    </rPh>
    <rPh sb="2" eb="3">
      <t>セイ</t>
    </rPh>
    <rPh sb="4" eb="5">
      <t>トドケ</t>
    </rPh>
    <rPh sb="6" eb="7">
      <t>デ</t>
    </rPh>
    <rPh sb="8" eb="9">
      <t>ビ</t>
    </rPh>
    <phoneticPr fontId="1"/>
  </si>
  <si>
    <t>対象期間日数</t>
    <phoneticPr fontId="1"/>
  </si>
  <si>
    <t>現場閉所率</t>
    <phoneticPr fontId="1"/>
  </si>
  <si>
    <t>日</t>
    <phoneticPr fontId="1"/>
  </si>
  <si>
    <t xml:space="preserve">現場閉所日数 </t>
    <rPh sb="0" eb="2">
      <t>ゲンバ</t>
    </rPh>
    <rPh sb="2" eb="4">
      <t>ヘイショ</t>
    </rPh>
    <phoneticPr fontId="1"/>
  </si>
  <si>
    <t>現場閉所率＝（現場閉所日数/対象期間日数）×100　※小数第2位切捨て</t>
    <rPh sb="7" eb="9">
      <t>ゲンバ</t>
    </rPh>
    <rPh sb="9" eb="11">
      <t>ヘイショ</t>
    </rPh>
    <rPh sb="11" eb="13">
      <t>ニッスウ</t>
    </rPh>
    <rPh sb="12" eb="13">
      <t>キュウジツ</t>
    </rPh>
    <rPh sb="14" eb="16">
      <t>タイショウ</t>
    </rPh>
    <rPh sb="16" eb="18">
      <t>キカン</t>
    </rPh>
    <rPh sb="18" eb="20">
      <t>ニッスウ</t>
    </rPh>
    <rPh sb="27" eb="29">
      <t>ショウスウ</t>
    </rPh>
    <rPh sb="29" eb="30">
      <t>ダイ</t>
    </rPh>
    <rPh sb="31" eb="32">
      <t>イ</t>
    </rPh>
    <rPh sb="32" eb="34">
      <t>キリス</t>
    </rPh>
    <phoneticPr fontId="1"/>
  </si>
  <si>
    <r>
      <rPr>
        <sz val="22"/>
        <rFont val="ＭＳ ゴシック"/>
        <family val="3"/>
        <charset val="128"/>
      </rPr>
      <t>現場閉所計画表</t>
    </r>
    <r>
      <rPr>
        <sz val="22"/>
        <color theme="1"/>
        <rFont val="ＭＳ ゴシック"/>
        <family val="3"/>
        <charset val="128"/>
      </rPr>
      <t>（作成例）</t>
    </r>
    <rPh sb="0" eb="2">
      <t>ゲンバ</t>
    </rPh>
    <rPh sb="2" eb="4">
      <t>ヘイショ</t>
    </rPh>
    <rPh sb="4" eb="6">
      <t>ケイカク</t>
    </rPh>
    <rPh sb="6" eb="7">
      <t>ヒョウ</t>
    </rPh>
    <rPh sb="8" eb="11">
      <t>サクセイレイ</t>
    </rPh>
    <phoneticPr fontId="1"/>
  </si>
  <si>
    <t>□□〇年度〇〇工事</t>
    <rPh sb="3" eb="5">
      <t>ネンド</t>
    </rPh>
    <rPh sb="7" eb="9">
      <t>コウジ</t>
    </rPh>
    <phoneticPr fontId="1"/>
  </si>
  <si>
    <t>□□〇年10月1日～□□〇年3月15日</t>
    <rPh sb="3" eb="4">
      <t>ネン</t>
    </rPh>
    <rPh sb="6" eb="7">
      <t>ガツ</t>
    </rPh>
    <rPh sb="8" eb="9">
      <t>ニチ</t>
    </rPh>
    <rPh sb="13" eb="14">
      <t>ネン</t>
    </rPh>
    <rPh sb="15" eb="16">
      <t>ガツ</t>
    </rPh>
    <rPh sb="18" eb="19">
      <t>ニチ</t>
    </rPh>
    <phoneticPr fontId="1"/>
  </si>
  <si>
    <t>年</t>
    <rPh sb="0" eb="1">
      <t>ネン</t>
    </rPh>
    <phoneticPr fontId="1"/>
  </si>
  <si>
    <t>開始月入力</t>
    <rPh sb="0" eb="2">
      <t>カイシ</t>
    </rPh>
    <rPh sb="2" eb="3">
      <t>ツキ</t>
    </rPh>
    <rPh sb="3" eb="5">
      <t>ニュウリョク</t>
    </rPh>
    <phoneticPr fontId="1"/>
  </si>
  <si>
    <t>○</t>
    <phoneticPr fontId="1"/>
  </si>
  <si>
    <t>○
計</t>
    <rPh sb="2" eb="3">
      <t>ケイ</t>
    </rPh>
    <phoneticPr fontId="1"/>
  </si>
  <si>
    <t>×</t>
    <phoneticPr fontId="1"/>
  </si>
  <si>
    <t>×計</t>
    <rPh sb="1" eb="2">
      <t>ケイ</t>
    </rPh>
    <phoneticPr fontId="1"/>
  </si>
  <si>
    <t>対象月の土日計</t>
    <rPh sb="0" eb="2">
      <t>タイショウ</t>
    </rPh>
    <rPh sb="2" eb="3">
      <t>ツキ</t>
    </rPh>
    <rPh sb="4" eb="6">
      <t>ドニチ</t>
    </rPh>
    <rPh sb="6" eb="7">
      <t>ケイ</t>
    </rPh>
    <phoneticPr fontId="1"/>
  </si>
  <si>
    <t>対象月の最終日</t>
    <rPh sb="0" eb="2">
      <t>タイショウ</t>
    </rPh>
    <rPh sb="2" eb="3">
      <t>ツキ</t>
    </rPh>
    <rPh sb="4" eb="7">
      <t>サイシュウビ</t>
    </rPh>
    <phoneticPr fontId="1"/>
  </si>
  <si>
    <t>月単位の合否</t>
    <rPh sb="0" eb="3">
      <t>ツキタンイ</t>
    </rPh>
    <rPh sb="4" eb="6">
      <t>ゴウヒ</t>
    </rPh>
    <phoneticPr fontId="1"/>
  </si>
  <si>
    <t>通期（4週8休以上）</t>
    <rPh sb="0" eb="2">
      <t>ツウキ</t>
    </rPh>
    <rPh sb="4" eb="5">
      <t>シュウ</t>
    </rPh>
    <rPh sb="6" eb="7">
      <t>キュウ</t>
    </rPh>
    <rPh sb="7" eb="9">
      <t>イジョウ</t>
    </rPh>
    <phoneticPr fontId="1"/>
  </si>
  <si>
    <t>28.5％以下</t>
    <rPh sb="5" eb="7">
      <t>イカ</t>
    </rPh>
    <phoneticPr fontId="1"/>
  </si>
  <si>
    <t>補正無</t>
    <rPh sb="0" eb="2">
      <t>ホセイ</t>
    </rPh>
    <rPh sb="2" eb="3">
      <t>ナシ</t>
    </rPh>
    <phoneticPr fontId="1"/>
  </si>
  <si>
    <t>月単位（4週8休以上）</t>
    <rPh sb="0" eb="3">
      <t>ツキタンイ</t>
    </rPh>
    <rPh sb="5" eb="6">
      <t>シュウ</t>
    </rPh>
    <rPh sb="7" eb="8">
      <t>キュウ</t>
    </rPh>
    <rPh sb="8" eb="10">
      <t>イジョウ</t>
    </rPh>
    <phoneticPr fontId="1"/>
  </si>
  <si>
    <t>対象外期間がある場合</t>
    <rPh sb="0" eb="3">
      <t>タイショウガイ</t>
    </rPh>
    <rPh sb="3" eb="5">
      <t>キカン</t>
    </rPh>
    <rPh sb="8" eb="10">
      <t>バアイ</t>
    </rPh>
    <phoneticPr fontId="1"/>
  </si>
  <si>
    <t>手動入力</t>
    <rPh sb="0" eb="2">
      <t>シュドウ</t>
    </rPh>
    <rPh sb="2" eb="4">
      <t>ニュウリョク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</si>
  <si>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</si>
  <si>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後片付け</t>
    <rPh sb="0" eb="3">
      <t>アトカタヅ</t>
    </rPh>
    <phoneticPr fontId="1"/>
  </si>
  <si>
    <t>準備期間</t>
    <rPh sb="0" eb="2">
      <t>ジュンビ</t>
    </rPh>
    <rPh sb="2" eb="4">
      <t>キカン</t>
    </rPh>
    <phoneticPr fontId="1"/>
  </si>
  <si>
    <r>
      <rPr>
        <sz val="22"/>
        <rFont val="ＭＳ ゴシック"/>
        <family val="3"/>
        <charset val="128"/>
      </rPr>
      <t>現場閉所計画表</t>
    </r>
    <r>
      <rPr>
        <sz val="22"/>
        <color theme="1"/>
        <rFont val="ＭＳ ゴシック"/>
        <family val="3"/>
        <charset val="128"/>
      </rPr>
      <t>（例）</t>
    </r>
    <rPh sb="0" eb="2">
      <t>ゲンバ</t>
    </rPh>
    <rPh sb="2" eb="4">
      <t>ヘイショ</t>
    </rPh>
    <rPh sb="4" eb="6">
      <t>ケイカク</t>
    </rPh>
    <rPh sb="6" eb="7">
      <t>ヒョウ</t>
    </rPh>
    <rPh sb="8" eb="9">
      <t>レイ</t>
    </rPh>
    <phoneticPr fontId="1"/>
  </si>
  <si>
    <r>
      <rPr>
        <sz val="22"/>
        <rFont val="ＭＳ ゴシック"/>
        <family val="3"/>
        <charset val="128"/>
      </rPr>
      <t>現場閉所計画表</t>
    </r>
    <r>
      <rPr>
        <sz val="22"/>
        <color theme="1"/>
        <rFont val="ＭＳ ゴシック"/>
        <family val="3"/>
        <charset val="128"/>
      </rPr>
      <t>（例）（作成例）</t>
    </r>
    <rPh sb="0" eb="2">
      <t>ゲンバ</t>
    </rPh>
    <rPh sb="2" eb="4">
      <t>ヘイショ</t>
    </rPh>
    <rPh sb="4" eb="6">
      <t>ケイカク</t>
    </rPh>
    <rPh sb="6" eb="7">
      <t>ヒョウ</t>
    </rPh>
    <rPh sb="8" eb="9">
      <t>レイ</t>
    </rPh>
    <rPh sb="11" eb="13">
      <t>サクセイ</t>
    </rPh>
    <rPh sb="13" eb="1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</si>
</sst>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"/>
    <numFmt numFmtId="178" formatCode="d"/>
    <numFmt numFmtId="179" formatCode="aaa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Continuous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0" xfId="0" applyNumberFormat="1">
      <alignment vertical="center"/>
    </xf>
    <xf numFmtId="0" fontId="0" fillId="0" borderId="0" xfId="0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5" fontId="0" fillId="0" borderId="4" xfId="0" applyNumberFormat="1" applyBorder="1" applyAlignment="1">
      <alignment horizontal="center" vertical="center"/>
    </xf>
    <xf numFmtId="55" fontId="0" fillId="0" borderId="5" xfId="0" applyNumberFormat="1" applyBorder="1" applyAlignment="1">
      <alignment horizontal="center" vertical="center"/>
    </xf>
    <xf numFmtId="55" fontId="0" fillId="0" borderId="6" xfId="0" applyNumberForma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 textRotation="255"/>
    </xf>
    <xf numFmtId="0" fontId="14" fillId="6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61</xdr:row>
      <xdr:rowOff>67233</xdr:rowOff>
    </xdr:from>
    <xdr:to>
      <xdr:col>5</xdr:col>
      <xdr:colOff>190500</xdr:colOff>
      <xdr:row>64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0" y="15777880"/>
          <a:ext cx="1591235" cy="106456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/>
            <a:t>凡例</a:t>
          </a:r>
          <a:endParaRPr kumimoji="1" lang="en-US" altLang="ja-JP" sz="1200"/>
        </a:p>
        <a:p>
          <a:r>
            <a:rPr kumimoji="1" lang="ja-JP" altLang="en-US" sz="1200"/>
            <a:t>〇：現場閉所</a:t>
          </a:r>
          <a:endParaRPr kumimoji="1" lang="en-US" altLang="ja-JP" sz="1200"/>
        </a:p>
        <a:p>
          <a:r>
            <a:rPr kumimoji="1" lang="en-US" altLang="ja-JP" sz="1200">
              <a:solidFill>
                <a:srgbClr val="FF0000"/>
              </a:solidFill>
            </a:rPr>
            <a:t>×</a:t>
          </a:r>
          <a:r>
            <a:rPr kumimoji="1" lang="ja-JP" altLang="en-US" sz="1200"/>
            <a:t>：対象期間外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61</xdr:row>
      <xdr:rowOff>67233</xdr:rowOff>
    </xdr:from>
    <xdr:to>
      <xdr:col>5</xdr:col>
      <xdr:colOff>190500</xdr:colOff>
      <xdr:row>64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4E3F36-3F1F-45D4-B6EE-9328F3BEB861}"/>
            </a:ext>
          </a:extLst>
        </xdr:cNvPr>
        <xdr:cNvSpPr txBox="1"/>
      </xdr:nvSpPr>
      <xdr:spPr>
        <a:xfrm>
          <a:off x="764241" y="16069233"/>
          <a:ext cx="1597959" cy="106119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/>
            <a:t>凡例</a:t>
          </a:r>
          <a:endParaRPr kumimoji="1" lang="en-US" altLang="ja-JP" sz="1200"/>
        </a:p>
        <a:p>
          <a:r>
            <a:rPr kumimoji="1" lang="ja-JP" altLang="en-US" sz="1200"/>
            <a:t>〇：現場閉所</a:t>
          </a:r>
          <a:endParaRPr kumimoji="1" lang="en-US" altLang="ja-JP" sz="1200"/>
        </a:p>
        <a:p>
          <a:r>
            <a:rPr kumimoji="1" lang="en-US" altLang="ja-JP" sz="1200">
              <a:solidFill>
                <a:srgbClr val="FF0000"/>
              </a:solidFill>
            </a:rPr>
            <a:t>×</a:t>
          </a:r>
          <a:r>
            <a:rPr kumimoji="1" lang="ja-JP" altLang="en-US" sz="1200"/>
            <a:t>：対象期間外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54</xdr:row>
      <xdr:rowOff>67233</xdr:rowOff>
    </xdr:from>
    <xdr:to>
      <xdr:col>5</xdr:col>
      <xdr:colOff>190500</xdr:colOff>
      <xdr:row>57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C34ADF-8A2E-4D4E-924B-71668DC4F0D9}"/>
            </a:ext>
          </a:extLst>
        </xdr:cNvPr>
        <xdr:cNvSpPr txBox="1"/>
      </xdr:nvSpPr>
      <xdr:spPr>
        <a:xfrm>
          <a:off x="764241" y="15745383"/>
          <a:ext cx="1597959" cy="106119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/>
            <a:t>凡例</a:t>
          </a:r>
          <a:endParaRPr kumimoji="1" lang="en-US" altLang="ja-JP" sz="1200"/>
        </a:p>
        <a:p>
          <a:r>
            <a:rPr kumimoji="1" lang="ja-JP" altLang="en-US" sz="1200"/>
            <a:t>〇：現場閉所</a:t>
          </a:r>
          <a:endParaRPr kumimoji="1" lang="en-US" altLang="ja-JP" sz="1200"/>
        </a:p>
        <a:p>
          <a:r>
            <a:rPr kumimoji="1" lang="ja-JP" altLang="en-US" sz="1200"/>
            <a:t>／：対象期間外</a:t>
          </a:r>
        </a:p>
      </xdr:txBody>
    </xdr:sp>
    <xdr:clientData/>
  </xdr:twoCellAnchor>
  <xdr:twoCellAnchor>
    <xdr:from>
      <xdr:col>3</xdr:col>
      <xdr:colOff>11206</xdr:colOff>
      <xdr:row>49</xdr:row>
      <xdr:rowOff>280147</xdr:rowOff>
    </xdr:from>
    <xdr:to>
      <xdr:col>16</xdr:col>
      <xdr:colOff>358588</xdr:colOff>
      <xdr:row>51</xdr:row>
      <xdr:rowOff>33618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4AC9440-7DD6-4A43-98AF-0DFBECD7F779}"/>
            </a:ext>
          </a:extLst>
        </xdr:cNvPr>
        <xdr:cNvSpPr txBox="1"/>
      </xdr:nvSpPr>
      <xdr:spPr>
        <a:xfrm>
          <a:off x="1439956" y="14367622"/>
          <a:ext cx="5176557" cy="439271"/>
        </a:xfrm>
        <a:prstGeom prst="rect">
          <a:avLst/>
        </a:prstGeom>
        <a:solidFill>
          <a:schemeClr val="accent3">
            <a:lumMod val="20000"/>
            <a:lumOff val="80000"/>
            <a:alpha val="65000"/>
          </a:schemeClr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対象期間外（後片付け期間）</a:t>
          </a:r>
        </a:p>
      </xdr:txBody>
    </xdr:sp>
    <xdr:clientData/>
  </xdr:twoCellAnchor>
  <xdr:twoCellAnchor>
    <xdr:from>
      <xdr:col>1</xdr:col>
      <xdr:colOff>365312</xdr:colOff>
      <xdr:row>9</xdr:row>
      <xdr:rowOff>268941</xdr:rowOff>
    </xdr:from>
    <xdr:to>
      <xdr:col>23</xdr:col>
      <xdr:colOff>0</xdr:colOff>
      <xdr:row>11</xdr:row>
      <xdr:rowOff>22412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401311-02F6-46AF-AB39-774184BF0032}"/>
            </a:ext>
          </a:extLst>
        </xdr:cNvPr>
        <xdr:cNvSpPr txBox="1"/>
      </xdr:nvSpPr>
      <xdr:spPr>
        <a:xfrm>
          <a:off x="1051112" y="2735916"/>
          <a:ext cx="7807138" cy="439271"/>
        </a:xfrm>
        <a:prstGeom prst="rect">
          <a:avLst/>
        </a:prstGeom>
        <a:solidFill>
          <a:schemeClr val="accent3">
            <a:lumMod val="20000"/>
            <a:lumOff val="80000"/>
            <a:alpha val="65000"/>
          </a:schemeClr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対象期間外（準備期間）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4"/>
  <sheetViews>
    <sheetView showGridLines="0" tabSelected="1" view="pageBreakPreview" zoomScaleNormal="96" zoomScaleSheetLayoutView="100" zoomScalePageLayoutView="70" workbookViewId="0">
      <selection activeCell="X10" sqref="X10:X13"/>
    </sheetView>
  </sheetViews>
  <sheetFormatPr defaultRowHeight="18.75" x14ac:dyDescent="0.4"/>
  <cols>
    <col min="2" max="35" width="4.875" customWidth="1"/>
    <col min="36" max="39" width="5.125" customWidth="1"/>
    <col min="40" max="41" width="18.125" customWidth="1"/>
  </cols>
  <sheetData>
    <row r="1" spans="1:43" ht="24" x14ac:dyDescent="0.4">
      <c r="A1" s="8"/>
      <c r="AG1" s="11"/>
      <c r="AH1" s="11"/>
      <c r="AI1" s="11"/>
    </row>
    <row r="2" spans="1:43" ht="25.5" x14ac:dyDescent="0.4">
      <c r="B2" s="10" t="s">
        <v>74</v>
      </c>
      <c r="AD2" s="23" t="s">
        <v>57</v>
      </c>
      <c r="AE2" s="23"/>
    </row>
    <row r="3" spans="1:43" x14ac:dyDescent="0.4">
      <c r="AD3" s="1" t="s">
        <v>56</v>
      </c>
      <c r="AE3" s="1" t="s">
        <v>1</v>
      </c>
      <c r="AP3" s="21"/>
      <c r="AQ3" s="21"/>
    </row>
    <row r="4" spans="1:43" ht="24" x14ac:dyDescent="0.4">
      <c r="B4" s="9" t="s">
        <v>16</v>
      </c>
      <c r="D4" s="19" t="s">
        <v>54</v>
      </c>
      <c r="AD4" s="18">
        <v>2024</v>
      </c>
      <c r="AE4" s="18">
        <v>10</v>
      </c>
    </row>
    <row r="5" spans="1:43" ht="24" x14ac:dyDescent="0.4">
      <c r="B5" s="9" t="s">
        <v>17</v>
      </c>
      <c r="D5" s="19" t="s">
        <v>55</v>
      </c>
      <c r="AL5" t="s">
        <v>69</v>
      </c>
    </row>
    <row r="6" spans="1:43" ht="21.75" customHeight="1" x14ac:dyDescent="0.4">
      <c r="AL6" t="s">
        <v>70</v>
      </c>
    </row>
    <row r="7" spans="1:43" ht="18.75" customHeight="1" x14ac:dyDescent="0.4">
      <c r="B7" s="12" t="s">
        <v>1</v>
      </c>
      <c r="C7" s="40">
        <f>DATE($AD$4,$AE$4,1)</f>
        <v>45566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2"/>
      <c r="AH7" s="31" t="s">
        <v>59</v>
      </c>
      <c r="AI7" s="31" t="s">
        <v>42</v>
      </c>
      <c r="AJ7" s="55" t="s">
        <v>61</v>
      </c>
      <c r="AK7" s="55" t="s">
        <v>63</v>
      </c>
      <c r="AL7" s="55" t="s">
        <v>62</v>
      </c>
      <c r="AM7" s="55" t="s">
        <v>64</v>
      </c>
      <c r="AN7" s="21"/>
      <c r="AO7" s="28"/>
    </row>
    <row r="8" spans="1:43" x14ac:dyDescent="0.4">
      <c r="B8" s="12" t="s">
        <v>3</v>
      </c>
      <c r="C8" s="24">
        <f>DATE($AD$4,$AE$4,1)</f>
        <v>45566</v>
      </c>
      <c r="D8" s="24">
        <f>DATE($AD$4,$AE$4,2)</f>
        <v>45567</v>
      </c>
      <c r="E8" s="24">
        <f>DATE($AD$4,$AE$4,3)</f>
        <v>45568</v>
      </c>
      <c r="F8" s="24">
        <f>DATE($AD$4,$AE$4,4)</f>
        <v>45569</v>
      </c>
      <c r="G8" s="24">
        <f>DATE($AD$4,$AE$4,5)</f>
        <v>45570</v>
      </c>
      <c r="H8" s="24">
        <f>DATE($AD$4,$AE$4,6)</f>
        <v>45571</v>
      </c>
      <c r="I8" s="24">
        <f>DATE($AD$4,$AE$4,7)</f>
        <v>45572</v>
      </c>
      <c r="J8" s="24">
        <f>DATE($AD$4,$AE$4,8)</f>
        <v>45573</v>
      </c>
      <c r="K8" s="24">
        <f>DATE($AD$4,$AE$4,9)</f>
        <v>45574</v>
      </c>
      <c r="L8" s="24">
        <f>DATE($AD$4,$AE$4,10)</f>
        <v>45575</v>
      </c>
      <c r="M8" s="24">
        <f>DATE($AD$4,$AE$4,11)</f>
        <v>45576</v>
      </c>
      <c r="N8" s="24">
        <f>DATE($AD$4,$AE$4,12)</f>
        <v>45577</v>
      </c>
      <c r="O8" s="24">
        <f>DATE($AD$4,$AE$4,13)</f>
        <v>45578</v>
      </c>
      <c r="P8" s="24">
        <f>DATE($AD$4,$AE$4,14)</f>
        <v>45579</v>
      </c>
      <c r="Q8" s="24">
        <f>DATE($AD$4,$AE$4,15)</f>
        <v>45580</v>
      </c>
      <c r="R8" s="24">
        <f>DATE($AD$4,$AE$4,16)</f>
        <v>45581</v>
      </c>
      <c r="S8" s="24">
        <f>DATE($AD$4,$AE$4,17)</f>
        <v>45582</v>
      </c>
      <c r="T8" s="24">
        <f>DATE($AD$4,$AE$4,18)</f>
        <v>45583</v>
      </c>
      <c r="U8" s="24">
        <f>DATE($AD$4,$AE$4,19)</f>
        <v>45584</v>
      </c>
      <c r="V8" s="24">
        <f>DATE($AD$4,$AE$4,20)</f>
        <v>45585</v>
      </c>
      <c r="W8" s="24">
        <f>DATE($AD$4,$AE$4,21)</f>
        <v>45586</v>
      </c>
      <c r="X8" s="24">
        <f>DATE($AD$4,$AE$4,22)</f>
        <v>45587</v>
      </c>
      <c r="Y8" s="24">
        <f>DATE($AD$4,$AE$4,23)</f>
        <v>45588</v>
      </c>
      <c r="Z8" s="24">
        <f>DATE($AD$4,$AE$4,24)</f>
        <v>45589</v>
      </c>
      <c r="AA8" s="24">
        <f>DATE($AD$4,$AE$4,25)</f>
        <v>45590</v>
      </c>
      <c r="AB8" s="24">
        <f>DATE($AD$4,$AE$4,26)</f>
        <v>45591</v>
      </c>
      <c r="AC8" s="24">
        <f>DATE($AD$4,$AE$4,27)</f>
        <v>45592</v>
      </c>
      <c r="AD8" s="24">
        <f>DATE($AD$4,$AE$4,28)</f>
        <v>45593</v>
      </c>
      <c r="AE8" s="24">
        <f>DATE($AD$4,$AE$4,29)</f>
        <v>45594</v>
      </c>
      <c r="AF8" s="24">
        <f>DATE($AD$4,$AE$4,30)</f>
        <v>45595</v>
      </c>
      <c r="AG8" s="24">
        <f>DATE($AD$4,$AE$4,31)</f>
        <v>45596</v>
      </c>
      <c r="AH8" s="32"/>
      <c r="AI8" s="31"/>
      <c r="AJ8" s="55"/>
      <c r="AK8" s="55"/>
      <c r="AL8" s="55"/>
      <c r="AM8" s="55"/>
    </row>
    <row r="9" spans="1:43" hidden="1" x14ac:dyDescent="0.4">
      <c r="B9" s="5"/>
      <c r="C9" s="27">
        <f>WEEKDAY(C8)</f>
        <v>3</v>
      </c>
      <c r="D9" s="27">
        <f t="shared" ref="D9:AG9" si="0">WEEKDAY(D8)</f>
        <v>4</v>
      </c>
      <c r="E9" s="27">
        <f t="shared" si="0"/>
        <v>5</v>
      </c>
      <c r="F9" s="27">
        <f t="shared" si="0"/>
        <v>6</v>
      </c>
      <c r="G9" s="27">
        <f t="shared" si="0"/>
        <v>7</v>
      </c>
      <c r="H9" s="27">
        <f t="shared" si="0"/>
        <v>1</v>
      </c>
      <c r="I9" s="27">
        <f t="shared" si="0"/>
        <v>2</v>
      </c>
      <c r="J9" s="27">
        <f t="shared" si="0"/>
        <v>3</v>
      </c>
      <c r="K9" s="27">
        <f t="shared" si="0"/>
        <v>4</v>
      </c>
      <c r="L9" s="27">
        <f t="shared" si="0"/>
        <v>5</v>
      </c>
      <c r="M9" s="27">
        <f t="shared" si="0"/>
        <v>6</v>
      </c>
      <c r="N9" s="27">
        <f t="shared" si="0"/>
        <v>7</v>
      </c>
      <c r="O9" s="27">
        <f t="shared" si="0"/>
        <v>1</v>
      </c>
      <c r="P9" s="27">
        <f t="shared" si="0"/>
        <v>2</v>
      </c>
      <c r="Q9" s="27">
        <f t="shared" si="0"/>
        <v>3</v>
      </c>
      <c r="R9" s="27">
        <f t="shared" si="0"/>
        <v>4</v>
      </c>
      <c r="S9" s="27">
        <f t="shared" si="0"/>
        <v>5</v>
      </c>
      <c r="T9" s="27">
        <f t="shared" si="0"/>
        <v>6</v>
      </c>
      <c r="U9" s="27">
        <f t="shared" si="0"/>
        <v>7</v>
      </c>
      <c r="V9" s="27">
        <f t="shared" si="0"/>
        <v>1</v>
      </c>
      <c r="W9" s="27">
        <f t="shared" si="0"/>
        <v>2</v>
      </c>
      <c r="X9" s="27">
        <f t="shared" si="0"/>
        <v>3</v>
      </c>
      <c r="Y9" s="27">
        <f t="shared" si="0"/>
        <v>4</v>
      </c>
      <c r="Z9" s="27">
        <f t="shared" si="0"/>
        <v>5</v>
      </c>
      <c r="AA9" s="27">
        <f t="shared" si="0"/>
        <v>6</v>
      </c>
      <c r="AB9" s="27">
        <f t="shared" si="0"/>
        <v>7</v>
      </c>
      <c r="AC9" s="27">
        <f t="shared" si="0"/>
        <v>1</v>
      </c>
      <c r="AD9" s="27">
        <f t="shared" si="0"/>
        <v>2</v>
      </c>
      <c r="AE9" s="27">
        <f t="shared" si="0"/>
        <v>3</v>
      </c>
      <c r="AF9" s="27">
        <f t="shared" si="0"/>
        <v>4</v>
      </c>
      <c r="AG9" s="27">
        <f t="shared" si="0"/>
        <v>5</v>
      </c>
      <c r="AH9" s="32"/>
      <c r="AI9" s="31"/>
      <c r="AJ9" s="55"/>
      <c r="AK9" s="55"/>
      <c r="AL9" s="55"/>
      <c r="AM9" s="55"/>
      <c r="AN9" s="29"/>
    </row>
    <row r="10" spans="1:43" x14ac:dyDescent="0.4">
      <c r="B10" s="5" t="s">
        <v>4</v>
      </c>
      <c r="C10" s="26">
        <f t="shared" ref="C10:AG10" si="1">C8</f>
        <v>45566</v>
      </c>
      <c r="D10" s="26">
        <f t="shared" si="1"/>
        <v>45567</v>
      </c>
      <c r="E10" s="26">
        <f t="shared" si="1"/>
        <v>45568</v>
      </c>
      <c r="F10" s="26">
        <f t="shared" si="1"/>
        <v>45569</v>
      </c>
      <c r="G10" s="26">
        <f t="shared" si="1"/>
        <v>45570</v>
      </c>
      <c r="H10" s="26">
        <f t="shared" si="1"/>
        <v>45571</v>
      </c>
      <c r="I10" s="26">
        <f t="shared" si="1"/>
        <v>45572</v>
      </c>
      <c r="J10" s="26">
        <f t="shared" si="1"/>
        <v>45573</v>
      </c>
      <c r="K10" s="26">
        <f t="shared" si="1"/>
        <v>45574</v>
      </c>
      <c r="L10" s="26">
        <f t="shared" si="1"/>
        <v>45575</v>
      </c>
      <c r="M10" s="26">
        <f t="shared" si="1"/>
        <v>45576</v>
      </c>
      <c r="N10" s="26">
        <f t="shared" si="1"/>
        <v>45577</v>
      </c>
      <c r="O10" s="26">
        <f t="shared" si="1"/>
        <v>45578</v>
      </c>
      <c r="P10" s="26">
        <f t="shared" si="1"/>
        <v>45579</v>
      </c>
      <c r="Q10" s="26">
        <f t="shared" si="1"/>
        <v>45580</v>
      </c>
      <c r="R10" s="26">
        <f t="shared" si="1"/>
        <v>45581</v>
      </c>
      <c r="S10" s="26">
        <f t="shared" si="1"/>
        <v>45582</v>
      </c>
      <c r="T10" s="26">
        <f t="shared" si="1"/>
        <v>45583</v>
      </c>
      <c r="U10" s="26">
        <f t="shared" si="1"/>
        <v>45584</v>
      </c>
      <c r="V10" s="26">
        <f t="shared" si="1"/>
        <v>45585</v>
      </c>
      <c r="W10" s="26">
        <f t="shared" si="1"/>
        <v>45586</v>
      </c>
      <c r="X10" s="26">
        <f t="shared" si="1"/>
        <v>45587</v>
      </c>
      <c r="Y10" s="26">
        <f t="shared" si="1"/>
        <v>45588</v>
      </c>
      <c r="Z10" s="26">
        <f t="shared" si="1"/>
        <v>45589</v>
      </c>
      <c r="AA10" s="26">
        <f t="shared" si="1"/>
        <v>45590</v>
      </c>
      <c r="AB10" s="26">
        <f t="shared" si="1"/>
        <v>45591</v>
      </c>
      <c r="AC10" s="26">
        <f t="shared" si="1"/>
        <v>45592</v>
      </c>
      <c r="AD10" s="26">
        <f t="shared" si="1"/>
        <v>45593</v>
      </c>
      <c r="AE10" s="26">
        <f t="shared" si="1"/>
        <v>45594</v>
      </c>
      <c r="AF10" s="26">
        <f t="shared" si="1"/>
        <v>45595</v>
      </c>
      <c r="AG10" s="26">
        <f t="shared" si="1"/>
        <v>45596</v>
      </c>
      <c r="AH10" s="32"/>
      <c r="AI10" s="31"/>
      <c r="AJ10" s="55"/>
      <c r="AK10" s="55"/>
      <c r="AL10" s="55"/>
      <c r="AM10" s="55"/>
    </row>
    <row r="11" spans="1:43" ht="27" customHeight="1" x14ac:dyDescent="0.4">
      <c r="B11" s="31" t="s">
        <v>12</v>
      </c>
      <c r="C11" s="33"/>
      <c r="D11" s="33"/>
      <c r="E11" s="33"/>
      <c r="F11" s="33"/>
      <c r="G11" s="33"/>
      <c r="H11" s="35"/>
      <c r="I11" s="35"/>
      <c r="J11" s="37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43"/>
      <c r="Y11" s="35"/>
      <c r="Z11" s="35"/>
      <c r="AA11" s="35"/>
      <c r="AB11" s="35"/>
      <c r="AC11" s="35"/>
      <c r="AD11" s="35"/>
      <c r="AE11" s="35"/>
      <c r="AF11" s="35"/>
      <c r="AG11" s="38"/>
      <c r="AH11" s="32"/>
      <c r="AI11" s="31"/>
      <c r="AJ11" s="55"/>
      <c r="AK11" s="55"/>
      <c r="AL11" s="55"/>
      <c r="AM11" s="55"/>
    </row>
    <row r="12" spans="1:43" ht="27" customHeight="1" x14ac:dyDescent="0.4">
      <c r="B12" s="32"/>
      <c r="C12" s="34"/>
      <c r="D12" s="34"/>
      <c r="E12" s="34"/>
      <c r="F12" s="34"/>
      <c r="G12" s="34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4"/>
      <c r="Y12" s="36"/>
      <c r="Z12" s="36"/>
      <c r="AA12" s="36"/>
      <c r="AB12" s="36"/>
      <c r="AC12" s="36"/>
      <c r="AD12" s="36"/>
      <c r="AE12" s="36"/>
      <c r="AF12" s="36"/>
      <c r="AG12" s="38"/>
      <c r="AH12" s="32"/>
      <c r="AI12" s="31"/>
      <c r="AJ12" s="55"/>
      <c r="AK12" s="55"/>
      <c r="AL12" s="55"/>
      <c r="AM12" s="55"/>
    </row>
    <row r="13" spans="1:43" ht="27" customHeight="1" x14ac:dyDescent="0.4">
      <c r="B13" s="32"/>
      <c r="C13" s="34"/>
      <c r="D13" s="34"/>
      <c r="E13" s="34"/>
      <c r="F13" s="34"/>
      <c r="G13" s="34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44"/>
      <c r="Y13" s="36"/>
      <c r="Z13" s="36"/>
      <c r="AA13" s="36"/>
      <c r="AB13" s="36"/>
      <c r="AC13" s="36"/>
      <c r="AD13" s="36"/>
      <c r="AE13" s="36"/>
      <c r="AF13" s="36"/>
      <c r="AG13" s="38"/>
      <c r="AH13" s="32"/>
      <c r="AI13" s="31"/>
      <c r="AJ13" s="55"/>
      <c r="AK13" s="55"/>
      <c r="AL13" s="55"/>
      <c r="AM13" s="55"/>
    </row>
    <row r="14" spans="1:43" x14ac:dyDescent="0.4">
      <c r="B14" s="5" t="s">
        <v>13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2"/>
      <c r="AD14" s="12"/>
      <c r="AE14" s="18"/>
      <c r="AF14" s="18"/>
      <c r="AG14" s="18"/>
      <c r="AH14" s="12">
        <f>COUNTIF(C14:AG14,"○")</f>
        <v>0</v>
      </c>
      <c r="AI14" s="25">
        <f>AK14-AJ14</f>
        <v>45596</v>
      </c>
      <c r="AJ14" s="18">
        <f>COUNTIF(B14:AF14,"×")</f>
        <v>0</v>
      </c>
      <c r="AK14" s="30">
        <f>MAX(AC8:AG8)</f>
        <v>45596</v>
      </c>
      <c r="AL14" s="18">
        <f>COUNTIF(C9:AG9,7)+COUNTIF(C9:AG9,1)</f>
        <v>8</v>
      </c>
      <c r="AM14" s="18" t="str">
        <f>IF(AH14&gt;=AL14,"○","×")</f>
        <v>×</v>
      </c>
    </row>
    <row r="15" spans="1:43" ht="27" customHeight="1" x14ac:dyDescent="0.4"/>
    <row r="16" spans="1:43" ht="18.75" customHeight="1" x14ac:dyDescent="0.4">
      <c r="B16" s="12" t="s">
        <v>1</v>
      </c>
      <c r="C16" s="40">
        <f>DATE($AD$4,$AE$4+1,1)</f>
        <v>45597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2"/>
      <c r="AH16" s="31" t="s">
        <v>15</v>
      </c>
      <c r="AI16" s="31" t="s">
        <v>43</v>
      </c>
      <c r="AJ16" s="55" t="s">
        <v>61</v>
      </c>
      <c r="AK16" s="55" t="s">
        <v>63</v>
      </c>
      <c r="AL16" s="55" t="s">
        <v>62</v>
      </c>
      <c r="AM16" s="55" t="s">
        <v>64</v>
      </c>
      <c r="AO16" s="28"/>
    </row>
    <row r="17" spans="2:41" x14ac:dyDescent="0.4">
      <c r="B17" s="12" t="s">
        <v>3</v>
      </c>
      <c r="C17" s="24">
        <f>DATE($AD$4,$AE$4+1,1)</f>
        <v>45597</v>
      </c>
      <c r="D17" s="24">
        <f>DATE($AD$4,$AE$4+1,2)</f>
        <v>45598</v>
      </c>
      <c r="E17" s="24">
        <f>DATE($AD$4,$AE$4+1,3)</f>
        <v>45599</v>
      </c>
      <c r="F17" s="24">
        <f>DATE($AD$4,$AE$4+1,4)</f>
        <v>45600</v>
      </c>
      <c r="G17" s="24">
        <f>DATE($AD$4,$AE$4+1,5)</f>
        <v>45601</v>
      </c>
      <c r="H17" s="24">
        <f>DATE($AD$4,$AE$4+1,6)</f>
        <v>45602</v>
      </c>
      <c r="I17" s="24">
        <f>DATE($AD$4,$AE$4+1,7)</f>
        <v>45603</v>
      </c>
      <c r="J17" s="24">
        <f>DATE($AD$4,$AE$4+1,8)</f>
        <v>45604</v>
      </c>
      <c r="K17" s="24">
        <f>DATE($AD$4,$AE$4+1,9)</f>
        <v>45605</v>
      </c>
      <c r="L17" s="24">
        <f>DATE($AD$4,$AE$4+1,10)</f>
        <v>45606</v>
      </c>
      <c r="M17" s="24">
        <f>DATE($AD$4,$AE$4+1,11)</f>
        <v>45607</v>
      </c>
      <c r="N17" s="24">
        <f>DATE($AD$4,$AE$4+1,12)</f>
        <v>45608</v>
      </c>
      <c r="O17" s="24">
        <f>DATE($AD$4,$AE$4+1,13)</f>
        <v>45609</v>
      </c>
      <c r="P17" s="24">
        <f>DATE($AD$4,$AE$4+1,14)</f>
        <v>45610</v>
      </c>
      <c r="Q17" s="24">
        <f>DATE($AD$4,$AE$4+1,15)</f>
        <v>45611</v>
      </c>
      <c r="R17" s="24">
        <f>DATE($AD$4,$AE$4+1,16)</f>
        <v>45612</v>
      </c>
      <c r="S17" s="24">
        <f>DATE($AD$4,$AE$4+1,17)</f>
        <v>45613</v>
      </c>
      <c r="T17" s="24">
        <f>DATE($AD$4,$AE$4+1,18)</f>
        <v>45614</v>
      </c>
      <c r="U17" s="24">
        <f>DATE($AD$4,$AE$4+1,19)</f>
        <v>45615</v>
      </c>
      <c r="V17" s="24">
        <f>DATE($AD$4,$AE$4+1,20)</f>
        <v>45616</v>
      </c>
      <c r="W17" s="24">
        <f>DATE($AD$4,$AE$4+1,21)</f>
        <v>45617</v>
      </c>
      <c r="X17" s="24">
        <f>DATE($AD$4,$AE$4+1,22)</f>
        <v>45618</v>
      </c>
      <c r="Y17" s="24">
        <f>DATE($AD$4,$AE$4+1,23)</f>
        <v>45619</v>
      </c>
      <c r="Z17" s="24">
        <f>DATE($AD$4,$AE$4+1,24)</f>
        <v>45620</v>
      </c>
      <c r="AA17" s="24">
        <f>DATE($AD$4,$AE$4+1,25)</f>
        <v>45621</v>
      </c>
      <c r="AB17" s="24">
        <f>DATE($AD$4,$AE$4+1,26)</f>
        <v>45622</v>
      </c>
      <c r="AC17" s="24">
        <f>DATE($AD$4,$AE$4+1,27)</f>
        <v>45623</v>
      </c>
      <c r="AD17" s="24">
        <f>DATE($AD$4,$AE$4+1,28)</f>
        <v>45624</v>
      </c>
      <c r="AE17" s="24">
        <f>DATE($AD$4,$AE$4+1,29)</f>
        <v>45625</v>
      </c>
      <c r="AF17" s="24">
        <f>DATE($AD$4,$AE$4+1,30)</f>
        <v>45626</v>
      </c>
      <c r="AG17" s="24">
        <f>DATE($AD$4,$AE$4+1,31)</f>
        <v>45627</v>
      </c>
      <c r="AH17" s="32"/>
      <c r="AI17" s="31"/>
      <c r="AJ17" s="55"/>
      <c r="AK17" s="55"/>
      <c r="AL17" s="55"/>
      <c r="AM17" s="55"/>
    </row>
    <row r="18" spans="2:41" hidden="1" x14ac:dyDescent="0.4">
      <c r="B18" s="5"/>
      <c r="C18" s="27">
        <f>WEEKDAY(C17)</f>
        <v>6</v>
      </c>
      <c r="D18" s="27">
        <f t="shared" ref="D18" si="2">WEEKDAY(D17)</f>
        <v>7</v>
      </c>
      <c r="E18" s="27">
        <f t="shared" ref="E18" si="3">WEEKDAY(E17)</f>
        <v>1</v>
      </c>
      <c r="F18" s="27">
        <f t="shared" ref="F18" si="4">WEEKDAY(F17)</f>
        <v>2</v>
      </c>
      <c r="G18" s="27">
        <f t="shared" ref="G18" si="5">WEEKDAY(G17)</f>
        <v>3</v>
      </c>
      <c r="H18" s="27">
        <f t="shared" ref="H18" si="6">WEEKDAY(H17)</f>
        <v>4</v>
      </c>
      <c r="I18" s="27">
        <f t="shared" ref="I18" si="7">WEEKDAY(I17)</f>
        <v>5</v>
      </c>
      <c r="J18" s="27">
        <f t="shared" ref="J18" si="8">WEEKDAY(J17)</f>
        <v>6</v>
      </c>
      <c r="K18" s="27">
        <f t="shared" ref="K18" si="9">WEEKDAY(K17)</f>
        <v>7</v>
      </c>
      <c r="L18" s="27">
        <f t="shared" ref="L18" si="10">WEEKDAY(L17)</f>
        <v>1</v>
      </c>
      <c r="M18" s="27">
        <f t="shared" ref="M18" si="11">WEEKDAY(M17)</f>
        <v>2</v>
      </c>
      <c r="N18" s="27">
        <f t="shared" ref="N18" si="12">WEEKDAY(N17)</f>
        <v>3</v>
      </c>
      <c r="O18" s="27">
        <f t="shared" ref="O18" si="13">WEEKDAY(O17)</f>
        <v>4</v>
      </c>
      <c r="P18" s="27">
        <f t="shared" ref="P18" si="14">WEEKDAY(P17)</f>
        <v>5</v>
      </c>
      <c r="Q18" s="27">
        <f t="shared" ref="Q18" si="15">WEEKDAY(Q17)</f>
        <v>6</v>
      </c>
      <c r="R18" s="27">
        <f t="shared" ref="R18" si="16">WEEKDAY(R17)</f>
        <v>7</v>
      </c>
      <c r="S18" s="27">
        <f t="shared" ref="S18" si="17">WEEKDAY(S17)</f>
        <v>1</v>
      </c>
      <c r="T18" s="27">
        <f t="shared" ref="T18" si="18">WEEKDAY(T17)</f>
        <v>2</v>
      </c>
      <c r="U18" s="27">
        <f t="shared" ref="U18" si="19">WEEKDAY(U17)</f>
        <v>3</v>
      </c>
      <c r="V18" s="27">
        <f t="shared" ref="V18" si="20">WEEKDAY(V17)</f>
        <v>4</v>
      </c>
      <c r="W18" s="27">
        <f t="shared" ref="W18" si="21">WEEKDAY(W17)</f>
        <v>5</v>
      </c>
      <c r="X18" s="27">
        <f t="shared" ref="X18" si="22">WEEKDAY(X17)</f>
        <v>6</v>
      </c>
      <c r="Y18" s="27">
        <f t="shared" ref="Y18" si="23">WEEKDAY(Y17)</f>
        <v>7</v>
      </c>
      <c r="Z18" s="27">
        <f t="shared" ref="Z18" si="24">WEEKDAY(Z17)</f>
        <v>1</v>
      </c>
      <c r="AA18" s="27">
        <f t="shared" ref="AA18" si="25">WEEKDAY(AA17)</f>
        <v>2</v>
      </c>
      <c r="AB18" s="27">
        <f t="shared" ref="AB18" si="26">WEEKDAY(AB17)</f>
        <v>3</v>
      </c>
      <c r="AC18" s="27">
        <f t="shared" ref="AC18" si="27">WEEKDAY(AC17)</f>
        <v>4</v>
      </c>
      <c r="AD18" s="27">
        <f t="shared" ref="AD18" si="28">WEEKDAY(AD17)</f>
        <v>5</v>
      </c>
      <c r="AE18" s="27">
        <f t="shared" ref="AE18" si="29">WEEKDAY(AE17)</f>
        <v>6</v>
      </c>
      <c r="AF18" s="27">
        <f t="shared" ref="AF18" si="30">WEEKDAY(AF17)</f>
        <v>7</v>
      </c>
      <c r="AG18" s="27">
        <f t="shared" ref="AG18" si="31">WEEKDAY(AG17)</f>
        <v>1</v>
      </c>
      <c r="AH18" s="32"/>
      <c r="AI18" s="31"/>
      <c r="AJ18" s="55"/>
      <c r="AK18" s="55"/>
      <c r="AL18" s="55"/>
      <c r="AM18" s="55"/>
      <c r="AN18" s="29"/>
    </row>
    <row r="19" spans="2:41" x14ac:dyDescent="0.4">
      <c r="B19" s="5" t="s">
        <v>4</v>
      </c>
      <c r="C19" s="26">
        <f>C17</f>
        <v>45597</v>
      </c>
      <c r="D19" s="26">
        <f t="shared" ref="D19:AG19" si="32">D17</f>
        <v>45598</v>
      </c>
      <c r="E19" s="26">
        <f t="shared" si="32"/>
        <v>45599</v>
      </c>
      <c r="F19" s="26">
        <f t="shared" si="32"/>
        <v>45600</v>
      </c>
      <c r="G19" s="26">
        <f t="shared" si="32"/>
        <v>45601</v>
      </c>
      <c r="H19" s="26">
        <f t="shared" si="32"/>
        <v>45602</v>
      </c>
      <c r="I19" s="26">
        <f t="shared" si="32"/>
        <v>45603</v>
      </c>
      <c r="J19" s="26">
        <f t="shared" si="32"/>
        <v>45604</v>
      </c>
      <c r="K19" s="26">
        <f t="shared" si="32"/>
        <v>45605</v>
      </c>
      <c r="L19" s="26">
        <f t="shared" si="32"/>
        <v>45606</v>
      </c>
      <c r="M19" s="26">
        <f t="shared" si="32"/>
        <v>45607</v>
      </c>
      <c r="N19" s="26">
        <f t="shared" si="32"/>
        <v>45608</v>
      </c>
      <c r="O19" s="26">
        <f t="shared" si="32"/>
        <v>45609</v>
      </c>
      <c r="P19" s="26">
        <f t="shared" si="32"/>
        <v>45610</v>
      </c>
      <c r="Q19" s="26">
        <f t="shared" si="32"/>
        <v>45611</v>
      </c>
      <c r="R19" s="26">
        <f t="shared" si="32"/>
        <v>45612</v>
      </c>
      <c r="S19" s="26">
        <f t="shared" si="32"/>
        <v>45613</v>
      </c>
      <c r="T19" s="26">
        <f t="shared" si="32"/>
        <v>45614</v>
      </c>
      <c r="U19" s="26">
        <f t="shared" si="32"/>
        <v>45615</v>
      </c>
      <c r="V19" s="26">
        <f t="shared" si="32"/>
        <v>45616</v>
      </c>
      <c r="W19" s="26">
        <f t="shared" si="32"/>
        <v>45617</v>
      </c>
      <c r="X19" s="26">
        <f t="shared" si="32"/>
        <v>45618</v>
      </c>
      <c r="Y19" s="26">
        <f t="shared" si="32"/>
        <v>45619</v>
      </c>
      <c r="Z19" s="26">
        <f t="shared" si="32"/>
        <v>45620</v>
      </c>
      <c r="AA19" s="26">
        <f t="shared" si="32"/>
        <v>45621</v>
      </c>
      <c r="AB19" s="26">
        <f t="shared" si="32"/>
        <v>45622</v>
      </c>
      <c r="AC19" s="26">
        <f t="shared" si="32"/>
        <v>45623</v>
      </c>
      <c r="AD19" s="26">
        <f t="shared" si="32"/>
        <v>45624</v>
      </c>
      <c r="AE19" s="26">
        <f t="shared" si="32"/>
        <v>45625</v>
      </c>
      <c r="AF19" s="26">
        <f t="shared" si="32"/>
        <v>45626</v>
      </c>
      <c r="AG19" s="26">
        <f t="shared" si="32"/>
        <v>45627</v>
      </c>
      <c r="AH19" s="32"/>
      <c r="AI19" s="31"/>
      <c r="AJ19" s="55"/>
      <c r="AK19" s="55"/>
      <c r="AL19" s="55"/>
      <c r="AM19" s="55"/>
    </row>
    <row r="20" spans="2:41" ht="27" customHeight="1" x14ac:dyDescent="0.4">
      <c r="B20" s="31" t="s">
        <v>12</v>
      </c>
      <c r="C20" s="35"/>
      <c r="D20" s="35"/>
      <c r="E20" s="37"/>
      <c r="F20" s="39"/>
      <c r="G20" s="35"/>
      <c r="H20" s="35"/>
      <c r="I20" s="35"/>
      <c r="J20" s="35"/>
      <c r="K20" s="35"/>
      <c r="L20" s="39"/>
      <c r="M20" s="39"/>
      <c r="N20" s="35"/>
      <c r="O20" s="35"/>
      <c r="P20" s="35"/>
      <c r="Q20" s="35"/>
      <c r="R20" s="35"/>
      <c r="S20" s="39"/>
      <c r="T20" s="39"/>
      <c r="U20" s="35"/>
      <c r="V20" s="35"/>
      <c r="W20" s="35"/>
      <c r="X20" s="35"/>
      <c r="Y20" s="43"/>
      <c r="Z20" s="39"/>
      <c r="AA20" s="39"/>
      <c r="AB20" s="35"/>
      <c r="AC20" s="35"/>
      <c r="AD20" s="35"/>
      <c r="AE20" s="35"/>
      <c r="AF20" s="35"/>
      <c r="AG20" s="38"/>
      <c r="AH20" s="32"/>
      <c r="AI20" s="31"/>
      <c r="AJ20" s="55"/>
      <c r="AK20" s="55"/>
      <c r="AL20" s="55"/>
      <c r="AM20" s="55"/>
    </row>
    <row r="21" spans="2:41" ht="27" customHeight="1" x14ac:dyDescent="0.4">
      <c r="B21" s="32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44"/>
      <c r="Z21" s="36"/>
      <c r="AA21" s="36"/>
      <c r="AB21" s="36"/>
      <c r="AC21" s="36"/>
      <c r="AD21" s="36"/>
      <c r="AE21" s="36"/>
      <c r="AF21" s="36"/>
      <c r="AG21" s="38"/>
      <c r="AH21" s="32"/>
      <c r="AI21" s="31"/>
      <c r="AJ21" s="55"/>
      <c r="AK21" s="55"/>
      <c r="AL21" s="55"/>
      <c r="AM21" s="55"/>
    </row>
    <row r="22" spans="2:41" ht="27" customHeight="1" x14ac:dyDescent="0.4">
      <c r="B22" s="32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44"/>
      <c r="Z22" s="36"/>
      <c r="AA22" s="36"/>
      <c r="AB22" s="36"/>
      <c r="AC22" s="36"/>
      <c r="AD22" s="36"/>
      <c r="AE22" s="36"/>
      <c r="AF22" s="36"/>
      <c r="AG22" s="38"/>
      <c r="AH22" s="32"/>
      <c r="AI22" s="31"/>
      <c r="AJ22" s="55"/>
      <c r="AK22" s="55"/>
      <c r="AL22" s="55"/>
      <c r="AM22" s="55"/>
    </row>
    <row r="23" spans="2:41" x14ac:dyDescent="0.4">
      <c r="B23" s="5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8"/>
      <c r="Y23" s="12"/>
      <c r="Z23" s="18"/>
      <c r="AA23" s="18"/>
      <c r="AB23" s="18"/>
      <c r="AC23" s="18"/>
      <c r="AD23" s="18"/>
      <c r="AE23" s="18"/>
      <c r="AF23" s="18"/>
      <c r="AG23" s="18"/>
      <c r="AH23" s="18">
        <f>COUNTIF(C23:AG23,"○")</f>
        <v>0</v>
      </c>
      <c r="AI23" s="25">
        <f>AK23-AJ23</f>
        <v>45627</v>
      </c>
      <c r="AJ23" s="18">
        <f>COUNTIF(B23:AF23,"×")</f>
        <v>0</v>
      </c>
      <c r="AK23" s="30">
        <f>MAX(AC17:AG17)</f>
        <v>45627</v>
      </c>
      <c r="AL23" s="18">
        <f>COUNTIF(C18:AG18,7)+COUNTIF(C18:AG18,1)</f>
        <v>10</v>
      </c>
      <c r="AM23" s="18" t="str">
        <f>IF(AH23&gt;=AL23,"○","×")</f>
        <v>×</v>
      </c>
    </row>
    <row r="24" spans="2:41" ht="27" customHeight="1" x14ac:dyDescent="0.4"/>
    <row r="25" spans="2:41" ht="18.75" customHeight="1" x14ac:dyDescent="0.4">
      <c r="B25" s="12" t="s">
        <v>1</v>
      </c>
      <c r="C25" s="40">
        <f>DATE($AD$4,$AE$4+2,1)</f>
        <v>45627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2"/>
      <c r="AH25" s="31" t="s">
        <v>15</v>
      </c>
      <c r="AI25" s="31" t="s">
        <v>43</v>
      </c>
      <c r="AJ25" s="55" t="s">
        <v>61</v>
      </c>
      <c r="AK25" s="55" t="s">
        <v>63</v>
      </c>
      <c r="AL25" s="55" t="s">
        <v>62</v>
      </c>
      <c r="AM25" s="55" t="s">
        <v>64</v>
      </c>
      <c r="AO25" s="28"/>
    </row>
    <row r="26" spans="2:41" x14ac:dyDescent="0.4">
      <c r="B26" s="12" t="s">
        <v>3</v>
      </c>
      <c r="C26" s="24">
        <f>DATE($AD$4,$AE$4+2,1)</f>
        <v>45627</v>
      </c>
      <c r="D26" s="24">
        <f>DATE($AD$4,$AE$4+2,2)</f>
        <v>45628</v>
      </c>
      <c r="E26" s="24">
        <f>DATE($AD$4,$AE$4+2,3)</f>
        <v>45629</v>
      </c>
      <c r="F26" s="24">
        <f>DATE($AD$4,$AE$4+2,4)</f>
        <v>45630</v>
      </c>
      <c r="G26" s="24">
        <f>DATE($AD$4,$AE$4+2,5)</f>
        <v>45631</v>
      </c>
      <c r="H26" s="24">
        <f>DATE($AD$4,$AE$4+2,6)</f>
        <v>45632</v>
      </c>
      <c r="I26" s="24">
        <f>DATE($AD$4,$AE$4+2,7)</f>
        <v>45633</v>
      </c>
      <c r="J26" s="24">
        <f>DATE($AD$4,$AE$4+2,8)</f>
        <v>45634</v>
      </c>
      <c r="K26" s="24">
        <f>DATE($AD$4,$AE$4+2,9)</f>
        <v>45635</v>
      </c>
      <c r="L26" s="24">
        <f>DATE($AD$4,$AE$4+2,10)</f>
        <v>45636</v>
      </c>
      <c r="M26" s="24">
        <f>DATE($AD$4,$AE$4+2,11)</f>
        <v>45637</v>
      </c>
      <c r="N26" s="24">
        <f>DATE($AD$4,$AE$4+2,12)</f>
        <v>45638</v>
      </c>
      <c r="O26" s="24">
        <f>DATE($AD$4,$AE$4+2,13)</f>
        <v>45639</v>
      </c>
      <c r="P26" s="24">
        <f>DATE($AD$4,$AE$4+2,14)</f>
        <v>45640</v>
      </c>
      <c r="Q26" s="24">
        <f>DATE($AD$4,$AE$4+2,15)</f>
        <v>45641</v>
      </c>
      <c r="R26" s="24">
        <f>DATE($AD$4,$AE$4+2,16)</f>
        <v>45642</v>
      </c>
      <c r="S26" s="24">
        <f>DATE($AD$4,$AE$4+2,17)</f>
        <v>45643</v>
      </c>
      <c r="T26" s="24">
        <f>DATE($AD$4,$AE$4+2,18)</f>
        <v>45644</v>
      </c>
      <c r="U26" s="24">
        <f>DATE($AD$4,$AE$4+2,19)</f>
        <v>45645</v>
      </c>
      <c r="V26" s="24">
        <f>DATE($AD$4,$AE$4+2,20)</f>
        <v>45646</v>
      </c>
      <c r="W26" s="24">
        <f>DATE($AD$4,$AE$4+2,21)</f>
        <v>45647</v>
      </c>
      <c r="X26" s="24">
        <f>DATE($AD$4,$AE$4+2,22)</f>
        <v>45648</v>
      </c>
      <c r="Y26" s="24">
        <f>DATE($AD$4,$AE$4+2,23)</f>
        <v>45649</v>
      </c>
      <c r="Z26" s="24">
        <f>DATE($AD$4,$AE$4+2,24)</f>
        <v>45650</v>
      </c>
      <c r="AA26" s="24">
        <f>DATE($AD$4,$AE$4+2,25)</f>
        <v>45651</v>
      </c>
      <c r="AB26" s="24">
        <f>DATE($AD$4,$AE$4+2,26)</f>
        <v>45652</v>
      </c>
      <c r="AC26" s="24">
        <f>DATE($AD$4,$AE$4+2,27)</f>
        <v>45653</v>
      </c>
      <c r="AD26" s="24">
        <f>DATE($AD$4,$AE$4+2,28)</f>
        <v>45654</v>
      </c>
      <c r="AE26" s="24">
        <f>DATE($AD$4,$AE$4+2,29)</f>
        <v>45655</v>
      </c>
      <c r="AF26" s="24">
        <f>DATE($AD$4,$AE$4+2,30)</f>
        <v>45656</v>
      </c>
      <c r="AG26" s="24">
        <f>DATE($AD$4,$AE$4+2,31)</f>
        <v>45657</v>
      </c>
      <c r="AH26" s="32"/>
      <c r="AI26" s="31"/>
      <c r="AJ26" s="55"/>
      <c r="AK26" s="55"/>
      <c r="AL26" s="55"/>
      <c r="AM26" s="55"/>
    </row>
    <row r="27" spans="2:41" hidden="1" x14ac:dyDescent="0.4">
      <c r="B27" s="5"/>
      <c r="C27" s="27">
        <f>WEEKDAY(C26)</f>
        <v>1</v>
      </c>
      <c r="D27" s="27">
        <f t="shared" ref="D27" si="33">WEEKDAY(D26)</f>
        <v>2</v>
      </c>
      <c r="E27" s="27">
        <f t="shared" ref="E27" si="34">WEEKDAY(E26)</f>
        <v>3</v>
      </c>
      <c r="F27" s="27">
        <f t="shared" ref="F27" si="35">WEEKDAY(F26)</f>
        <v>4</v>
      </c>
      <c r="G27" s="27">
        <f t="shared" ref="G27" si="36">WEEKDAY(G26)</f>
        <v>5</v>
      </c>
      <c r="H27" s="27">
        <f t="shared" ref="H27" si="37">WEEKDAY(H26)</f>
        <v>6</v>
      </c>
      <c r="I27" s="27">
        <f t="shared" ref="I27" si="38">WEEKDAY(I26)</f>
        <v>7</v>
      </c>
      <c r="J27" s="27">
        <f t="shared" ref="J27" si="39">WEEKDAY(J26)</f>
        <v>1</v>
      </c>
      <c r="K27" s="27">
        <f t="shared" ref="K27" si="40">WEEKDAY(K26)</f>
        <v>2</v>
      </c>
      <c r="L27" s="27">
        <f t="shared" ref="L27" si="41">WEEKDAY(L26)</f>
        <v>3</v>
      </c>
      <c r="M27" s="27">
        <f t="shared" ref="M27" si="42">WEEKDAY(M26)</f>
        <v>4</v>
      </c>
      <c r="N27" s="27">
        <f t="shared" ref="N27" si="43">WEEKDAY(N26)</f>
        <v>5</v>
      </c>
      <c r="O27" s="27">
        <f t="shared" ref="O27" si="44">WEEKDAY(O26)</f>
        <v>6</v>
      </c>
      <c r="P27" s="27">
        <f t="shared" ref="P27" si="45">WEEKDAY(P26)</f>
        <v>7</v>
      </c>
      <c r="Q27" s="27">
        <f t="shared" ref="Q27" si="46">WEEKDAY(Q26)</f>
        <v>1</v>
      </c>
      <c r="R27" s="27">
        <f t="shared" ref="R27" si="47">WEEKDAY(R26)</f>
        <v>2</v>
      </c>
      <c r="S27" s="27">
        <f t="shared" ref="S27" si="48">WEEKDAY(S26)</f>
        <v>3</v>
      </c>
      <c r="T27" s="27">
        <f t="shared" ref="T27" si="49">WEEKDAY(T26)</f>
        <v>4</v>
      </c>
      <c r="U27" s="27">
        <f t="shared" ref="U27" si="50">WEEKDAY(U26)</f>
        <v>5</v>
      </c>
      <c r="V27" s="27">
        <f t="shared" ref="V27" si="51">WEEKDAY(V26)</f>
        <v>6</v>
      </c>
      <c r="W27" s="27">
        <f t="shared" ref="W27" si="52">WEEKDAY(W26)</f>
        <v>7</v>
      </c>
      <c r="X27" s="27">
        <f t="shared" ref="X27" si="53">WEEKDAY(X26)</f>
        <v>1</v>
      </c>
      <c r="Y27" s="27">
        <f t="shared" ref="Y27" si="54">WEEKDAY(Y26)</f>
        <v>2</v>
      </c>
      <c r="Z27" s="27">
        <f t="shared" ref="Z27" si="55">WEEKDAY(Z26)</f>
        <v>3</v>
      </c>
      <c r="AA27" s="27">
        <f t="shared" ref="AA27" si="56">WEEKDAY(AA26)</f>
        <v>4</v>
      </c>
      <c r="AB27" s="27">
        <f t="shared" ref="AB27" si="57">WEEKDAY(AB26)</f>
        <v>5</v>
      </c>
      <c r="AC27" s="27">
        <f t="shared" ref="AC27" si="58">WEEKDAY(AC26)</f>
        <v>6</v>
      </c>
      <c r="AD27" s="27">
        <f t="shared" ref="AD27" si="59">WEEKDAY(AD26)</f>
        <v>7</v>
      </c>
      <c r="AE27" s="27">
        <f t="shared" ref="AE27" si="60">WEEKDAY(AE26)</f>
        <v>1</v>
      </c>
      <c r="AF27" s="27">
        <f t="shared" ref="AF27" si="61">WEEKDAY(AF26)</f>
        <v>2</v>
      </c>
      <c r="AG27" s="27">
        <f t="shared" ref="AG27" si="62">WEEKDAY(AG26)</f>
        <v>3</v>
      </c>
      <c r="AH27" s="32"/>
      <c r="AI27" s="31"/>
      <c r="AJ27" s="55"/>
      <c r="AK27" s="55"/>
      <c r="AL27" s="55"/>
      <c r="AM27" s="55"/>
      <c r="AN27" s="29"/>
    </row>
    <row r="28" spans="2:41" x14ac:dyDescent="0.4">
      <c r="B28" s="5" t="s">
        <v>4</v>
      </c>
      <c r="C28" s="26">
        <f>C26</f>
        <v>45627</v>
      </c>
      <c r="D28" s="26">
        <f t="shared" ref="D28:AF28" si="63">D26</f>
        <v>45628</v>
      </c>
      <c r="E28" s="26">
        <f t="shared" si="63"/>
        <v>45629</v>
      </c>
      <c r="F28" s="26">
        <f t="shared" si="63"/>
        <v>45630</v>
      </c>
      <c r="G28" s="26">
        <f t="shared" si="63"/>
        <v>45631</v>
      </c>
      <c r="H28" s="26">
        <f t="shared" si="63"/>
        <v>45632</v>
      </c>
      <c r="I28" s="26">
        <f t="shared" si="63"/>
        <v>45633</v>
      </c>
      <c r="J28" s="26">
        <f t="shared" si="63"/>
        <v>45634</v>
      </c>
      <c r="K28" s="26">
        <f t="shared" si="63"/>
        <v>45635</v>
      </c>
      <c r="L28" s="26">
        <f t="shared" si="63"/>
        <v>45636</v>
      </c>
      <c r="M28" s="26">
        <f t="shared" si="63"/>
        <v>45637</v>
      </c>
      <c r="N28" s="26">
        <f t="shared" si="63"/>
        <v>45638</v>
      </c>
      <c r="O28" s="26">
        <f t="shared" si="63"/>
        <v>45639</v>
      </c>
      <c r="P28" s="26">
        <f t="shared" si="63"/>
        <v>45640</v>
      </c>
      <c r="Q28" s="26">
        <f t="shared" si="63"/>
        <v>45641</v>
      </c>
      <c r="R28" s="26">
        <f t="shared" si="63"/>
        <v>45642</v>
      </c>
      <c r="S28" s="26">
        <f t="shared" si="63"/>
        <v>45643</v>
      </c>
      <c r="T28" s="26">
        <f t="shared" si="63"/>
        <v>45644</v>
      </c>
      <c r="U28" s="26">
        <f t="shared" si="63"/>
        <v>45645</v>
      </c>
      <c r="V28" s="26">
        <f t="shared" si="63"/>
        <v>45646</v>
      </c>
      <c r="W28" s="26">
        <f t="shared" si="63"/>
        <v>45647</v>
      </c>
      <c r="X28" s="26">
        <f t="shared" si="63"/>
        <v>45648</v>
      </c>
      <c r="Y28" s="26">
        <f t="shared" si="63"/>
        <v>45649</v>
      </c>
      <c r="Z28" s="26">
        <f t="shared" si="63"/>
        <v>45650</v>
      </c>
      <c r="AA28" s="26">
        <f t="shared" si="63"/>
        <v>45651</v>
      </c>
      <c r="AB28" s="26">
        <f t="shared" si="63"/>
        <v>45652</v>
      </c>
      <c r="AC28" s="26">
        <f t="shared" si="63"/>
        <v>45653</v>
      </c>
      <c r="AD28" s="26">
        <f t="shared" si="63"/>
        <v>45654</v>
      </c>
      <c r="AE28" s="26">
        <f t="shared" si="63"/>
        <v>45655</v>
      </c>
      <c r="AF28" s="26">
        <f t="shared" si="63"/>
        <v>45656</v>
      </c>
      <c r="AG28" s="26">
        <f>AG26</f>
        <v>45657</v>
      </c>
      <c r="AH28" s="32"/>
      <c r="AI28" s="31"/>
      <c r="AJ28" s="55"/>
      <c r="AK28" s="55"/>
      <c r="AL28" s="55"/>
      <c r="AM28" s="55"/>
      <c r="AN28" s="29"/>
    </row>
    <row r="29" spans="2:41" ht="27" customHeight="1" x14ac:dyDescent="0.4">
      <c r="B29" s="31" t="s">
        <v>12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45"/>
      <c r="Z29" s="37"/>
      <c r="AA29" s="35"/>
      <c r="AB29" s="35"/>
      <c r="AC29" s="35"/>
      <c r="AD29" s="35"/>
      <c r="AE29" s="43"/>
      <c r="AF29" s="43"/>
      <c r="AG29" s="57"/>
      <c r="AH29" s="32"/>
      <c r="AI29" s="31"/>
      <c r="AJ29" s="55"/>
      <c r="AK29" s="55"/>
      <c r="AL29" s="55"/>
      <c r="AM29" s="55"/>
    </row>
    <row r="30" spans="2:41" ht="27" customHeight="1" x14ac:dyDescent="0.4">
      <c r="B30" s="32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44"/>
      <c r="Z30" s="36"/>
      <c r="AA30" s="36"/>
      <c r="AB30" s="36"/>
      <c r="AC30" s="36"/>
      <c r="AD30" s="36"/>
      <c r="AE30" s="44"/>
      <c r="AF30" s="44"/>
      <c r="AG30" s="58"/>
      <c r="AH30" s="32"/>
      <c r="AI30" s="31"/>
      <c r="AJ30" s="55"/>
      <c r="AK30" s="55"/>
      <c r="AL30" s="55"/>
      <c r="AM30" s="55"/>
    </row>
    <row r="31" spans="2:41" ht="27" customHeight="1" x14ac:dyDescent="0.4">
      <c r="B31" s="32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44"/>
      <c r="Z31" s="36"/>
      <c r="AA31" s="36"/>
      <c r="AB31" s="36"/>
      <c r="AC31" s="36"/>
      <c r="AD31" s="36"/>
      <c r="AE31" s="44"/>
      <c r="AF31" s="44"/>
      <c r="AG31" s="58"/>
      <c r="AH31" s="32"/>
      <c r="AI31" s="31"/>
      <c r="AJ31" s="55"/>
      <c r="AK31" s="55"/>
      <c r="AL31" s="55"/>
      <c r="AM31" s="55"/>
    </row>
    <row r="32" spans="2:41" x14ac:dyDescent="0.4">
      <c r="B32" s="5" t="s">
        <v>13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2"/>
      <c r="AC32" s="12"/>
      <c r="AD32" s="12"/>
      <c r="AE32" s="18"/>
      <c r="AF32" s="18"/>
      <c r="AG32" s="18"/>
      <c r="AH32" s="18">
        <f>COUNTIF(C32:AG32,"○")</f>
        <v>0</v>
      </c>
      <c r="AI32" s="25">
        <f>AK32-AJ32</f>
        <v>45657</v>
      </c>
      <c r="AJ32" s="18">
        <f>COUNTIF(B32:AF32,"×")</f>
        <v>0</v>
      </c>
      <c r="AK32" s="30">
        <f>MAX(AC26:AG26)</f>
        <v>45657</v>
      </c>
      <c r="AL32" s="18">
        <f>COUNTIF(C27:AG27,7)+COUNTIF(C27:AG27,1)</f>
        <v>9</v>
      </c>
      <c r="AM32" s="18" t="str">
        <f>IF(AH32&gt;=AL32,"○","×")</f>
        <v>×</v>
      </c>
    </row>
    <row r="33" spans="2:41" ht="27" customHeight="1" x14ac:dyDescent="0.4"/>
    <row r="34" spans="2:41" ht="18.75" customHeight="1" x14ac:dyDescent="0.4">
      <c r="B34" s="12" t="s">
        <v>1</v>
      </c>
      <c r="C34" s="40">
        <f>DATE($AD$4,$AE$4+3,1)</f>
        <v>45658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2"/>
      <c r="AH34" s="31" t="s">
        <v>15</v>
      </c>
      <c r="AI34" s="31" t="s">
        <v>43</v>
      </c>
      <c r="AJ34" s="55" t="s">
        <v>61</v>
      </c>
      <c r="AK34" s="55" t="s">
        <v>63</v>
      </c>
      <c r="AL34" s="55" t="s">
        <v>62</v>
      </c>
      <c r="AM34" s="55" t="s">
        <v>64</v>
      </c>
      <c r="AO34" s="28"/>
    </row>
    <row r="35" spans="2:41" x14ac:dyDescent="0.4">
      <c r="B35" s="12" t="s">
        <v>3</v>
      </c>
      <c r="C35" s="24">
        <f>DATE($AD$4,$AE$4+3,1)</f>
        <v>45658</v>
      </c>
      <c r="D35" s="24">
        <f>DATE($AD$4,$AE$4+3,2)</f>
        <v>45659</v>
      </c>
      <c r="E35" s="24">
        <f>DATE($AD$4,$AE$4+3,3)</f>
        <v>45660</v>
      </c>
      <c r="F35" s="24">
        <f>DATE($AD$4,$AE$4+3,4)</f>
        <v>45661</v>
      </c>
      <c r="G35" s="24">
        <f>DATE($AD$4,$AE$4+3,5)</f>
        <v>45662</v>
      </c>
      <c r="H35" s="24">
        <f>DATE($AD$4,$AE$4+3,6)</f>
        <v>45663</v>
      </c>
      <c r="I35" s="24">
        <f>DATE($AD$4,$AE$4+3,7)</f>
        <v>45664</v>
      </c>
      <c r="J35" s="24">
        <f>DATE($AD$4,$AE$4+3,8)</f>
        <v>45665</v>
      </c>
      <c r="K35" s="24">
        <f>DATE($AD$4,$AE$4+3,9)</f>
        <v>45666</v>
      </c>
      <c r="L35" s="24">
        <f>DATE($AD$4,$AE$4+3,10)</f>
        <v>45667</v>
      </c>
      <c r="M35" s="24">
        <f>DATE($AD$4,$AE$4+3,11)</f>
        <v>45668</v>
      </c>
      <c r="N35" s="24">
        <f>DATE($AD$4,$AE$4+3,12)</f>
        <v>45669</v>
      </c>
      <c r="O35" s="24">
        <f>DATE($AD$4,$AE$4+3,13)</f>
        <v>45670</v>
      </c>
      <c r="P35" s="24">
        <f>DATE($AD$4,$AE$4+3,14)</f>
        <v>45671</v>
      </c>
      <c r="Q35" s="24">
        <f>DATE($AD$4,$AE$4+3,15)</f>
        <v>45672</v>
      </c>
      <c r="R35" s="24">
        <f>DATE($AD$4,$AE$4+3,16)</f>
        <v>45673</v>
      </c>
      <c r="S35" s="24">
        <f>DATE($AD$4,$AE$4+3,17)</f>
        <v>45674</v>
      </c>
      <c r="T35" s="24">
        <f>DATE($AD$4,$AE$4+3,18)</f>
        <v>45675</v>
      </c>
      <c r="U35" s="24">
        <f>DATE($AD$4,$AE$4+3,19)</f>
        <v>45676</v>
      </c>
      <c r="V35" s="24">
        <f>DATE($AD$4,$AE$4+3,20)</f>
        <v>45677</v>
      </c>
      <c r="W35" s="24">
        <f>DATE($AD$4,$AE$4+3,21)</f>
        <v>45678</v>
      </c>
      <c r="X35" s="24">
        <f>DATE($AD$4,$AE$4+3,22)</f>
        <v>45679</v>
      </c>
      <c r="Y35" s="24">
        <f>DATE($AD$4,$AE$4+3,23)</f>
        <v>45680</v>
      </c>
      <c r="Z35" s="24">
        <f>DATE($AD$4,$AE$4+3,24)</f>
        <v>45681</v>
      </c>
      <c r="AA35" s="24">
        <f>DATE($AD$4,$AE$4+3,25)</f>
        <v>45682</v>
      </c>
      <c r="AB35" s="24">
        <f>DATE($AD$4,$AE$4+3,26)</f>
        <v>45683</v>
      </c>
      <c r="AC35" s="24">
        <f>DATE($AD$4,$AE$4+3,27)</f>
        <v>45684</v>
      </c>
      <c r="AD35" s="24">
        <f>DATE($AD$4,$AE$4+3,28)</f>
        <v>45685</v>
      </c>
      <c r="AE35" s="24">
        <f>DATE($AD$4,$AE$4+3,29)</f>
        <v>45686</v>
      </c>
      <c r="AF35" s="24">
        <f>DATE($AD$4,$AE$4+3,30)</f>
        <v>45687</v>
      </c>
      <c r="AG35" s="24">
        <f>DATE($AD$4,$AE$4+3,31)</f>
        <v>45688</v>
      </c>
      <c r="AH35" s="32"/>
      <c r="AI35" s="31"/>
      <c r="AJ35" s="55"/>
      <c r="AK35" s="55"/>
      <c r="AL35" s="55"/>
      <c r="AM35" s="55"/>
    </row>
    <row r="36" spans="2:41" hidden="1" x14ac:dyDescent="0.4">
      <c r="B36" s="5"/>
      <c r="C36" s="27">
        <f>WEEKDAY(C35)</f>
        <v>4</v>
      </c>
      <c r="D36" s="27">
        <f t="shared" ref="D36" si="64">WEEKDAY(D35)</f>
        <v>5</v>
      </c>
      <c r="E36" s="27">
        <f t="shared" ref="E36" si="65">WEEKDAY(E35)</f>
        <v>6</v>
      </c>
      <c r="F36" s="27">
        <f t="shared" ref="F36" si="66">WEEKDAY(F35)</f>
        <v>7</v>
      </c>
      <c r="G36" s="27">
        <f t="shared" ref="G36" si="67">WEEKDAY(G35)</f>
        <v>1</v>
      </c>
      <c r="H36" s="27">
        <f t="shared" ref="H36" si="68">WEEKDAY(H35)</f>
        <v>2</v>
      </c>
      <c r="I36" s="27">
        <f t="shared" ref="I36" si="69">WEEKDAY(I35)</f>
        <v>3</v>
      </c>
      <c r="J36" s="27">
        <f t="shared" ref="J36" si="70">WEEKDAY(J35)</f>
        <v>4</v>
      </c>
      <c r="K36" s="27">
        <f t="shared" ref="K36" si="71">WEEKDAY(K35)</f>
        <v>5</v>
      </c>
      <c r="L36" s="27">
        <f t="shared" ref="L36" si="72">WEEKDAY(L35)</f>
        <v>6</v>
      </c>
      <c r="M36" s="27">
        <f t="shared" ref="M36" si="73">WEEKDAY(M35)</f>
        <v>7</v>
      </c>
      <c r="N36" s="27">
        <f t="shared" ref="N36" si="74">WEEKDAY(N35)</f>
        <v>1</v>
      </c>
      <c r="O36" s="27">
        <f t="shared" ref="O36" si="75">WEEKDAY(O35)</f>
        <v>2</v>
      </c>
      <c r="P36" s="27">
        <f t="shared" ref="P36" si="76">WEEKDAY(P35)</f>
        <v>3</v>
      </c>
      <c r="Q36" s="27">
        <f t="shared" ref="Q36" si="77">WEEKDAY(Q35)</f>
        <v>4</v>
      </c>
      <c r="R36" s="27">
        <f t="shared" ref="R36" si="78">WEEKDAY(R35)</f>
        <v>5</v>
      </c>
      <c r="S36" s="27">
        <f t="shared" ref="S36" si="79">WEEKDAY(S35)</f>
        <v>6</v>
      </c>
      <c r="T36" s="27">
        <f t="shared" ref="T36" si="80">WEEKDAY(T35)</f>
        <v>7</v>
      </c>
      <c r="U36" s="27">
        <f t="shared" ref="U36" si="81">WEEKDAY(U35)</f>
        <v>1</v>
      </c>
      <c r="V36" s="27">
        <f t="shared" ref="V36" si="82">WEEKDAY(V35)</f>
        <v>2</v>
      </c>
      <c r="W36" s="27">
        <f t="shared" ref="W36" si="83">WEEKDAY(W35)</f>
        <v>3</v>
      </c>
      <c r="X36" s="27">
        <f t="shared" ref="X36" si="84">WEEKDAY(X35)</f>
        <v>4</v>
      </c>
      <c r="Y36" s="27">
        <f t="shared" ref="Y36" si="85">WEEKDAY(Y35)</f>
        <v>5</v>
      </c>
      <c r="Z36" s="27">
        <f t="shared" ref="Z36" si="86">WEEKDAY(Z35)</f>
        <v>6</v>
      </c>
      <c r="AA36" s="27">
        <f t="shared" ref="AA36" si="87">WEEKDAY(AA35)</f>
        <v>7</v>
      </c>
      <c r="AB36" s="27">
        <f t="shared" ref="AB36" si="88">WEEKDAY(AB35)</f>
        <v>1</v>
      </c>
      <c r="AC36" s="27">
        <f t="shared" ref="AC36" si="89">WEEKDAY(AC35)</f>
        <v>2</v>
      </c>
      <c r="AD36" s="27">
        <f t="shared" ref="AD36" si="90">WEEKDAY(AD35)</f>
        <v>3</v>
      </c>
      <c r="AE36" s="27">
        <f t="shared" ref="AE36" si="91">WEEKDAY(AE35)</f>
        <v>4</v>
      </c>
      <c r="AF36" s="27">
        <f t="shared" ref="AF36" si="92">WEEKDAY(AF35)</f>
        <v>5</v>
      </c>
      <c r="AG36" s="27">
        <f t="shared" ref="AG36" si="93">WEEKDAY(AG35)</f>
        <v>6</v>
      </c>
      <c r="AH36" s="32"/>
      <c r="AI36" s="31"/>
      <c r="AJ36" s="55"/>
      <c r="AK36" s="55"/>
      <c r="AL36" s="55"/>
      <c r="AM36" s="55"/>
      <c r="AN36" s="29"/>
    </row>
    <row r="37" spans="2:41" x14ac:dyDescent="0.4">
      <c r="B37" s="5" t="s">
        <v>4</v>
      </c>
      <c r="C37" s="26">
        <f>C35</f>
        <v>45658</v>
      </c>
      <c r="D37" s="26">
        <f t="shared" ref="D37:AG37" si="94">D35</f>
        <v>45659</v>
      </c>
      <c r="E37" s="26">
        <f t="shared" si="94"/>
        <v>45660</v>
      </c>
      <c r="F37" s="26">
        <f t="shared" si="94"/>
        <v>45661</v>
      </c>
      <c r="G37" s="26">
        <f t="shared" si="94"/>
        <v>45662</v>
      </c>
      <c r="H37" s="26">
        <f t="shared" si="94"/>
        <v>45663</v>
      </c>
      <c r="I37" s="26">
        <f t="shared" si="94"/>
        <v>45664</v>
      </c>
      <c r="J37" s="26">
        <f t="shared" si="94"/>
        <v>45665</v>
      </c>
      <c r="K37" s="26">
        <f t="shared" si="94"/>
        <v>45666</v>
      </c>
      <c r="L37" s="26">
        <f t="shared" si="94"/>
        <v>45667</v>
      </c>
      <c r="M37" s="26">
        <f t="shared" si="94"/>
        <v>45668</v>
      </c>
      <c r="N37" s="26">
        <f t="shared" si="94"/>
        <v>45669</v>
      </c>
      <c r="O37" s="26">
        <f t="shared" si="94"/>
        <v>45670</v>
      </c>
      <c r="P37" s="26">
        <f t="shared" si="94"/>
        <v>45671</v>
      </c>
      <c r="Q37" s="26">
        <f t="shared" si="94"/>
        <v>45672</v>
      </c>
      <c r="R37" s="26">
        <f t="shared" si="94"/>
        <v>45673</v>
      </c>
      <c r="S37" s="26">
        <f t="shared" si="94"/>
        <v>45674</v>
      </c>
      <c r="T37" s="26">
        <f t="shared" si="94"/>
        <v>45675</v>
      </c>
      <c r="U37" s="26">
        <f t="shared" si="94"/>
        <v>45676</v>
      </c>
      <c r="V37" s="26">
        <f t="shared" si="94"/>
        <v>45677</v>
      </c>
      <c r="W37" s="26">
        <f t="shared" si="94"/>
        <v>45678</v>
      </c>
      <c r="X37" s="26">
        <f t="shared" si="94"/>
        <v>45679</v>
      </c>
      <c r="Y37" s="26">
        <f t="shared" si="94"/>
        <v>45680</v>
      </c>
      <c r="Z37" s="26">
        <f t="shared" si="94"/>
        <v>45681</v>
      </c>
      <c r="AA37" s="26">
        <f t="shared" si="94"/>
        <v>45682</v>
      </c>
      <c r="AB37" s="26">
        <f t="shared" si="94"/>
        <v>45683</v>
      </c>
      <c r="AC37" s="26">
        <f t="shared" si="94"/>
        <v>45684</v>
      </c>
      <c r="AD37" s="26">
        <f t="shared" si="94"/>
        <v>45685</v>
      </c>
      <c r="AE37" s="26">
        <f t="shared" si="94"/>
        <v>45686</v>
      </c>
      <c r="AF37" s="26">
        <f t="shared" si="94"/>
        <v>45687</v>
      </c>
      <c r="AG37" s="26">
        <f t="shared" si="94"/>
        <v>45688</v>
      </c>
      <c r="AH37" s="32"/>
      <c r="AI37" s="31"/>
      <c r="AJ37" s="55"/>
      <c r="AK37" s="55"/>
      <c r="AL37" s="55"/>
      <c r="AM37" s="55"/>
      <c r="AN37" s="29"/>
    </row>
    <row r="38" spans="2:41" ht="27" customHeight="1" x14ac:dyDescent="0.4">
      <c r="B38" s="31" t="s">
        <v>12</v>
      </c>
      <c r="C38" s="45"/>
      <c r="D38" s="43"/>
      <c r="E38" s="43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8"/>
      <c r="AH38" s="32"/>
      <c r="AI38" s="31"/>
      <c r="AJ38" s="55"/>
      <c r="AK38" s="55"/>
      <c r="AL38" s="55"/>
      <c r="AM38" s="55"/>
    </row>
    <row r="39" spans="2:41" ht="27" customHeight="1" x14ac:dyDescent="0.4">
      <c r="B39" s="32"/>
      <c r="C39" s="44"/>
      <c r="D39" s="44"/>
      <c r="E39" s="44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8"/>
      <c r="AH39" s="32"/>
      <c r="AI39" s="31"/>
      <c r="AJ39" s="55"/>
      <c r="AK39" s="55"/>
      <c r="AL39" s="55"/>
      <c r="AM39" s="55"/>
    </row>
    <row r="40" spans="2:41" ht="27" customHeight="1" x14ac:dyDescent="0.4">
      <c r="B40" s="32"/>
      <c r="C40" s="44"/>
      <c r="D40" s="44"/>
      <c r="E40" s="44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8"/>
      <c r="AH40" s="32"/>
      <c r="AI40" s="31"/>
      <c r="AJ40" s="55"/>
      <c r="AK40" s="55"/>
      <c r="AL40" s="55"/>
      <c r="AM40" s="55"/>
    </row>
    <row r="41" spans="2:41" x14ac:dyDescent="0.4">
      <c r="B41" s="5" t="s">
        <v>13</v>
      </c>
      <c r="C41" s="18"/>
      <c r="D41" s="18"/>
      <c r="E41" s="18"/>
      <c r="F41" s="12"/>
      <c r="G41" s="12"/>
      <c r="H41" s="12"/>
      <c r="I41" s="12"/>
      <c r="J41" s="12"/>
      <c r="K41" s="12"/>
      <c r="L41" s="12"/>
      <c r="M41" s="12"/>
      <c r="N41" s="18"/>
      <c r="O41" s="12"/>
      <c r="P41" s="12"/>
      <c r="Q41" s="12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2"/>
      <c r="AC41" s="12"/>
      <c r="AD41" s="12"/>
      <c r="AE41" s="12"/>
      <c r="AF41" s="12"/>
      <c r="AG41" s="12"/>
      <c r="AH41" s="18">
        <f>COUNTIF(C41:AG41,"○")</f>
        <v>0</v>
      </c>
      <c r="AI41" s="25">
        <f>AK41-AJ41</f>
        <v>45688</v>
      </c>
      <c r="AJ41" s="18">
        <f>COUNTIF(B41:AF41,"×")</f>
        <v>0</v>
      </c>
      <c r="AK41" s="30">
        <f>MAX(AC35:AG35)</f>
        <v>45688</v>
      </c>
      <c r="AL41" s="18">
        <f>COUNTIF(C36:AG36,7)+COUNTIF(C36:AG36,1)</f>
        <v>8</v>
      </c>
      <c r="AM41" s="18" t="str">
        <f>IF(AH41&gt;=AL41,"○","×")</f>
        <v>×</v>
      </c>
    </row>
    <row r="42" spans="2:41" ht="27" customHeight="1" x14ac:dyDescent="0.4"/>
    <row r="43" spans="2:41" ht="18.75" customHeight="1" x14ac:dyDescent="0.4">
      <c r="B43" s="12" t="s">
        <v>1</v>
      </c>
      <c r="C43" s="40">
        <f>DATE($AD$4,$AE$4+4,1)</f>
        <v>45689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2"/>
      <c r="AH43" s="31" t="s">
        <v>15</v>
      </c>
      <c r="AI43" s="31" t="s">
        <v>43</v>
      </c>
      <c r="AJ43" s="55" t="s">
        <v>61</v>
      </c>
      <c r="AK43" s="55" t="s">
        <v>63</v>
      </c>
      <c r="AL43" s="55" t="s">
        <v>62</v>
      </c>
      <c r="AM43" s="55" t="s">
        <v>64</v>
      </c>
      <c r="AO43" s="28"/>
    </row>
    <row r="44" spans="2:41" x14ac:dyDescent="0.4">
      <c r="B44" s="12" t="s">
        <v>3</v>
      </c>
      <c r="C44" s="24">
        <f>DATE($AD$4,$AE$4+4,1)</f>
        <v>45689</v>
      </c>
      <c r="D44" s="24">
        <f>DATE($AD$4,$AE$4+4,2)</f>
        <v>45690</v>
      </c>
      <c r="E44" s="24">
        <f>DATE($AD$4,$AE$4+4,3)</f>
        <v>45691</v>
      </c>
      <c r="F44" s="24">
        <f>DATE($AD$4,$AE$4+4,4)</f>
        <v>45692</v>
      </c>
      <c r="G44" s="24">
        <f>DATE($AD$4,$AE$4+4,5)</f>
        <v>45693</v>
      </c>
      <c r="H44" s="24">
        <f>DATE($AD$4,$AE$4+4,6)</f>
        <v>45694</v>
      </c>
      <c r="I44" s="24">
        <f>DATE($AD$4,$AE$4+4,7)</f>
        <v>45695</v>
      </c>
      <c r="J44" s="24">
        <f>DATE($AD$4,$AE$4+4,8)</f>
        <v>45696</v>
      </c>
      <c r="K44" s="24">
        <f>DATE($AD$4,$AE$4+4,9)</f>
        <v>45697</v>
      </c>
      <c r="L44" s="24">
        <f>DATE($AD$4,$AE$4+4,10)</f>
        <v>45698</v>
      </c>
      <c r="M44" s="24">
        <f>DATE($AD$4,$AE$4+4,11)</f>
        <v>45699</v>
      </c>
      <c r="N44" s="24">
        <f>DATE($AD$4,$AE$4+4,12)</f>
        <v>45700</v>
      </c>
      <c r="O44" s="24">
        <f>DATE($AD$4,$AE$4+4,13)</f>
        <v>45701</v>
      </c>
      <c r="P44" s="24">
        <f>DATE($AD$4,$AE$4+4,14)</f>
        <v>45702</v>
      </c>
      <c r="Q44" s="24">
        <f>DATE($AD$4,$AE$4+4,15)</f>
        <v>45703</v>
      </c>
      <c r="R44" s="24">
        <f>DATE($AD$4,$AE$4+4,16)</f>
        <v>45704</v>
      </c>
      <c r="S44" s="24">
        <f>DATE($AD$4,$AE$4+4,17)</f>
        <v>45705</v>
      </c>
      <c r="T44" s="24">
        <f>DATE($AD$4,$AE$4+4,18)</f>
        <v>45706</v>
      </c>
      <c r="U44" s="24">
        <f>DATE($AD$4,$AE$4+4,19)</f>
        <v>45707</v>
      </c>
      <c r="V44" s="24">
        <f>DATE($AD$4,$AE$4+4,20)</f>
        <v>45708</v>
      </c>
      <c r="W44" s="24">
        <f>DATE($AD$4,$AE$4+4,21)</f>
        <v>45709</v>
      </c>
      <c r="X44" s="24">
        <f>DATE($AD$4,$AE$4+4,22)</f>
        <v>45710</v>
      </c>
      <c r="Y44" s="24">
        <f>DATE($AD$4,$AE$4+4,23)</f>
        <v>45711</v>
      </c>
      <c r="Z44" s="24">
        <f>DATE($AD$4,$AE$4+4,24)</f>
        <v>45712</v>
      </c>
      <c r="AA44" s="24">
        <f>DATE($AD$4,$AE$4+4,25)</f>
        <v>45713</v>
      </c>
      <c r="AB44" s="24">
        <f>DATE($AD$4,$AE$4+4,26)</f>
        <v>45714</v>
      </c>
      <c r="AC44" s="24">
        <f>DATE($AD$4,$AE$4+4,27)</f>
        <v>45715</v>
      </c>
      <c r="AD44" s="24">
        <f>DATE($AD$4,$AE$4+4,28)</f>
        <v>45716</v>
      </c>
      <c r="AE44" s="24">
        <f>DATE($AD$4,$AE$4+4,29)</f>
        <v>45717</v>
      </c>
      <c r="AF44" s="24">
        <f>DATE($AD$4,$AE$4+4,30)</f>
        <v>45718</v>
      </c>
      <c r="AG44" s="24">
        <f>DATE($AD$4,$AE$4+4,31)</f>
        <v>45719</v>
      </c>
      <c r="AH44" s="32"/>
      <c r="AI44" s="31"/>
      <c r="AJ44" s="55"/>
      <c r="AK44" s="55"/>
      <c r="AL44" s="55"/>
      <c r="AM44" s="55"/>
    </row>
    <row r="45" spans="2:41" hidden="1" x14ac:dyDescent="0.4">
      <c r="B45" s="5"/>
      <c r="C45" s="27">
        <f>WEEKDAY(C44)</f>
        <v>7</v>
      </c>
      <c r="D45" s="27">
        <f t="shared" ref="D45" si="95">WEEKDAY(D44)</f>
        <v>1</v>
      </c>
      <c r="E45" s="27">
        <f t="shared" ref="E45" si="96">WEEKDAY(E44)</f>
        <v>2</v>
      </c>
      <c r="F45" s="27">
        <f t="shared" ref="F45" si="97">WEEKDAY(F44)</f>
        <v>3</v>
      </c>
      <c r="G45" s="27">
        <f t="shared" ref="G45" si="98">WEEKDAY(G44)</f>
        <v>4</v>
      </c>
      <c r="H45" s="27">
        <f t="shared" ref="H45" si="99">WEEKDAY(H44)</f>
        <v>5</v>
      </c>
      <c r="I45" s="27">
        <f t="shared" ref="I45" si="100">WEEKDAY(I44)</f>
        <v>6</v>
      </c>
      <c r="J45" s="27">
        <f t="shared" ref="J45" si="101">WEEKDAY(J44)</f>
        <v>7</v>
      </c>
      <c r="K45" s="27">
        <f t="shared" ref="K45" si="102">WEEKDAY(K44)</f>
        <v>1</v>
      </c>
      <c r="L45" s="27">
        <f t="shared" ref="L45" si="103">WEEKDAY(L44)</f>
        <v>2</v>
      </c>
      <c r="M45" s="27">
        <f t="shared" ref="M45" si="104">WEEKDAY(M44)</f>
        <v>3</v>
      </c>
      <c r="N45" s="27">
        <f t="shared" ref="N45" si="105">WEEKDAY(N44)</f>
        <v>4</v>
      </c>
      <c r="O45" s="27">
        <f t="shared" ref="O45" si="106">WEEKDAY(O44)</f>
        <v>5</v>
      </c>
      <c r="P45" s="27">
        <f t="shared" ref="P45" si="107">WEEKDAY(P44)</f>
        <v>6</v>
      </c>
      <c r="Q45" s="27">
        <f t="shared" ref="Q45" si="108">WEEKDAY(Q44)</f>
        <v>7</v>
      </c>
      <c r="R45" s="27">
        <f t="shared" ref="R45" si="109">WEEKDAY(R44)</f>
        <v>1</v>
      </c>
      <c r="S45" s="27">
        <f t="shared" ref="S45" si="110">WEEKDAY(S44)</f>
        <v>2</v>
      </c>
      <c r="T45" s="27">
        <f t="shared" ref="T45" si="111">WEEKDAY(T44)</f>
        <v>3</v>
      </c>
      <c r="U45" s="27">
        <f t="shared" ref="U45" si="112">WEEKDAY(U44)</f>
        <v>4</v>
      </c>
      <c r="V45" s="27">
        <f t="shared" ref="V45" si="113">WEEKDAY(V44)</f>
        <v>5</v>
      </c>
      <c r="W45" s="27">
        <f t="shared" ref="W45" si="114">WEEKDAY(W44)</f>
        <v>6</v>
      </c>
      <c r="X45" s="27">
        <f t="shared" ref="X45" si="115">WEEKDAY(X44)</f>
        <v>7</v>
      </c>
      <c r="Y45" s="27">
        <f t="shared" ref="Y45" si="116">WEEKDAY(Y44)</f>
        <v>1</v>
      </c>
      <c r="Z45" s="27">
        <f t="shared" ref="Z45" si="117">WEEKDAY(Z44)</f>
        <v>2</v>
      </c>
      <c r="AA45" s="27">
        <f t="shared" ref="AA45" si="118">WEEKDAY(AA44)</f>
        <v>3</v>
      </c>
      <c r="AB45" s="27">
        <f t="shared" ref="AB45" si="119">WEEKDAY(AB44)</f>
        <v>4</v>
      </c>
      <c r="AC45" s="27">
        <f t="shared" ref="AC45" si="120">WEEKDAY(AC44)</f>
        <v>5</v>
      </c>
      <c r="AD45" s="27">
        <f t="shared" ref="AD45" si="121">WEEKDAY(AD44)</f>
        <v>6</v>
      </c>
      <c r="AE45" s="27">
        <f t="shared" ref="AE45" si="122">WEEKDAY(AE44)</f>
        <v>7</v>
      </c>
      <c r="AF45" s="27">
        <f t="shared" ref="AF45" si="123">WEEKDAY(AF44)</f>
        <v>1</v>
      </c>
      <c r="AG45" s="27">
        <f t="shared" ref="AG45" si="124">WEEKDAY(AG44)</f>
        <v>2</v>
      </c>
      <c r="AH45" s="32"/>
      <c r="AI45" s="31"/>
      <c r="AJ45" s="55"/>
      <c r="AK45" s="55"/>
      <c r="AL45" s="55"/>
      <c r="AM45" s="55"/>
      <c r="AN45" s="29"/>
    </row>
    <row r="46" spans="2:41" x14ac:dyDescent="0.4">
      <c r="B46" s="5" t="s">
        <v>4</v>
      </c>
      <c r="C46" s="26">
        <f>C44</f>
        <v>45689</v>
      </c>
      <c r="D46" s="26">
        <f t="shared" ref="D46:AG46" si="125">D44</f>
        <v>45690</v>
      </c>
      <c r="E46" s="26">
        <f t="shared" si="125"/>
        <v>45691</v>
      </c>
      <c r="F46" s="26">
        <f t="shared" si="125"/>
        <v>45692</v>
      </c>
      <c r="G46" s="26">
        <f t="shared" si="125"/>
        <v>45693</v>
      </c>
      <c r="H46" s="26">
        <f t="shared" si="125"/>
        <v>45694</v>
      </c>
      <c r="I46" s="26">
        <f t="shared" si="125"/>
        <v>45695</v>
      </c>
      <c r="J46" s="26">
        <f t="shared" si="125"/>
        <v>45696</v>
      </c>
      <c r="K46" s="26">
        <f t="shared" si="125"/>
        <v>45697</v>
      </c>
      <c r="L46" s="26">
        <f t="shared" si="125"/>
        <v>45698</v>
      </c>
      <c r="M46" s="26">
        <f t="shared" si="125"/>
        <v>45699</v>
      </c>
      <c r="N46" s="26">
        <f t="shared" si="125"/>
        <v>45700</v>
      </c>
      <c r="O46" s="26">
        <f t="shared" si="125"/>
        <v>45701</v>
      </c>
      <c r="P46" s="26">
        <f t="shared" si="125"/>
        <v>45702</v>
      </c>
      <c r="Q46" s="26">
        <f t="shared" si="125"/>
        <v>45703</v>
      </c>
      <c r="R46" s="26">
        <f t="shared" si="125"/>
        <v>45704</v>
      </c>
      <c r="S46" s="26">
        <f t="shared" si="125"/>
        <v>45705</v>
      </c>
      <c r="T46" s="26">
        <f t="shared" si="125"/>
        <v>45706</v>
      </c>
      <c r="U46" s="26">
        <f t="shared" si="125"/>
        <v>45707</v>
      </c>
      <c r="V46" s="26">
        <f t="shared" si="125"/>
        <v>45708</v>
      </c>
      <c r="W46" s="26">
        <f t="shared" si="125"/>
        <v>45709</v>
      </c>
      <c r="X46" s="26">
        <f t="shared" si="125"/>
        <v>45710</v>
      </c>
      <c r="Y46" s="26">
        <f t="shared" si="125"/>
        <v>45711</v>
      </c>
      <c r="Z46" s="26">
        <f t="shared" si="125"/>
        <v>45712</v>
      </c>
      <c r="AA46" s="26">
        <f t="shared" si="125"/>
        <v>45713</v>
      </c>
      <c r="AB46" s="26">
        <f t="shared" si="125"/>
        <v>45714</v>
      </c>
      <c r="AC46" s="26">
        <f t="shared" si="125"/>
        <v>45715</v>
      </c>
      <c r="AD46" s="26">
        <f t="shared" si="125"/>
        <v>45716</v>
      </c>
      <c r="AE46" s="26">
        <f t="shared" si="125"/>
        <v>45717</v>
      </c>
      <c r="AF46" s="26">
        <f t="shared" si="125"/>
        <v>45718</v>
      </c>
      <c r="AG46" s="26">
        <f t="shared" si="125"/>
        <v>45719</v>
      </c>
      <c r="AH46" s="32"/>
      <c r="AI46" s="31"/>
      <c r="AJ46" s="55"/>
      <c r="AK46" s="55"/>
      <c r="AL46" s="55"/>
      <c r="AM46" s="55"/>
      <c r="AN46" s="29"/>
    </row>
    <row r="47" spans="2:41" ht="27" customHeight="1" x14ac:dyDescent="0.4">
      <c r="B47" s="31" t="s">
        <v>12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4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8"/>
      <c r="AH47" s="32"/>
      <c r="AI47" s="31"/>
      <c r="AJ47" s="55"/>
      <c r="AK47" s="55"/>
      <c r="AL47" s="55"/>
      <c r="AM47" s="55"/>
    </row>
    <row r="48" spans="2:41" ht="27" customHeight="1" x14ac:dyDescent="0.4">
      <c r="B48" s="32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44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8"/>
      <c r="AH48" s="32"/>
      <c r="AI48" s="31"/>
      <c r="AJ48" s="55"/>
      <c r="AK48" s="55"/>
      <c r="AL48" s="55"/>
      <c r="AM48" s="55"/>
    </row>
    <row r="49" spans="2:41" ht="27" customHeight="1" x14ac:dyDescent="0.4">
      <c r="B49" s="32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44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8"/>
      <c r="AH49" s="32"/>
      <c r="AI49" s="31"/>
      <c r="AJ49" s="55"/>
      <c r="AK49" s="55"/>
      <c r="AL49" s="55"/>
      <c r="AM49" s="55"/>
    </row>
    <row r="50" spans="2:41" x14ac:dyDescent="0.4">
      <c r="B50" s="5" t="s">
        <v>13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8"/>
      <c r="O50" s="12"/>
      <c r="P50" s="12"/>
      <c r="Q50" s="12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2"/>
      <c r="AC50" s="12"/>
      <c r="AD50" s="12"/>
      <c r="AE50" s="12"/>
      <c r="AF50" s="12"/>
      <c r="AG50" s="12"/>
      <c r="AH50" s="18">
        <f>COUNTIF(C50:AG50,"○")</f>
        <v>0</v>
      </c>
      <c r="AI50" s="25">
        <f>AK50-AJ50</f>
        <v>45719</v>
      </c>
      <c r="AJ50" s="18">
        <f>COUNTIF(B50:AF50,"×")</f>
        <v>0</v>
      </c>
      <c r="AK50" s="30">
        <f>MAX(AC44:AG44)</f>
        <v>45719</v>
      </c>
      <c r="AL50" s="18">
        <f>COUNTIF(C45:AG45,7)+COUNTIF(C45:AG45,1)</f>
        <v>10</v>
      </c>
      <c r="AM50" s="18" t="str">
        <f>IF(AH50&gt;=AL50,"○","×")</f>
        <v>×</v>
      </c>
      <c r="AN50" s="28"/>
    </row>
    <row r="51" spans="2:41" ht="27" customHeight="1" x14ac:dyDescent="0.4"/>
    <row r="52" spans="2:41" ht="18.75" customHeight="1" x14ac:dyDescent="0.4">
      <c r="B52" s="12" t="s">
        <v>1</v>
      </c>
      <c r="C52" s="40">
        <f>DATE($AD$4,$AE$4+5,1)</f>
        <v>45717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2"/>
      <c r="AH52" s="31" t="s">
        <v>15</v>
      </c>
      <c r="AI52" s="31" t="s">
        <v>43</v>
      </c>
      <c r="AJ52" s="55" t="s">
        <v>61</v>
      </c>
      <c r="AK52" s="55" t="s">
        <v>63</v>
      </c>
      <c r="AL52" s="55" t="s">
        <v>62</v>
      </c>
      <c r="AM52" s="55" t="s">
        <v>64</v>
      </c>
      <c r="AO52" s="28"/>
    </row>
    <row r="53" spans="2:41" x14ac:dyDescent="0.4">
      <c r="B53" s="12" t="s">
        <v>3</v>
      </c>
      <c r="C53" s="24">
        <f>DATE($AD$4,$AE$4+5,1)</f>
        <v>45717</v>
      </c>
      <c r="D53" s="24">
        <f>DATE($AD$4,$AE$4+5,2)</f>
        <v>45718</v>
      </c>
      <c r="E53" s="24">
        <f>DATE($AD$4,$AE$4+5,3)</f>
        <v>45719</v>
      </c>
      <c r="F53" s="24">
        <f>DATE($AD$4,$AE$4+5,4)</f>
        <v>45720</v>
      </c>
      <c r="G53" s="24">
        <f>DATE($AD$4,$AE$4+5,5)</f>
        <v>45721</v>
      </c>
      <c r="H53" s="24">
        <f>DATE($AD$4,$AE$4+5,6)</f>
        <v>45722</v>
      </c>
      <c r="I53" s="24">
        <f>DATE($AD$4,$AE$4+5,7)</f>
        <v>45723</v>
      </c>
      <c r="J53" s="24">
        <f>DATE($AD$4,$AE$4+5,8)</f>
        <v>45724</v>
      </c>
      <c r="K53" s="24">
        <f>DATE($AD$4,$AE$4+5,9)</f>
        <v>45725</v>
      </c>
      <c r="L53" s="24">
        <f>DATE($AD$4,$AE$4+5,10)</f>
        <v>45726</v>
      </c>
      <c r="M53" s="24">
        <f>DATE($AD$4,$AE$4+5,11)</f>
        <v>45727</v>
      </c>
      <c r="N53" s="24">
        <f>DATE($AD$4,$AE$4+5,12)</f>
        <v>45728</v>
      </c>
      <c r="O53" s="24">
        <f>DATE($AD$4,$AE$4+5,13)</f>
        <v>45729</v>
      </c>
      <c r="P53" s="24">
        <f>DATE($AD$4,$AE$4+5,14)</f>
        <v>45730</v>
      </c>
      <c r="Q53" s="24">
        <f>DATE($AD$4,$AE$4+5,15)</f>
        <v>45731</v>
      </c>
      <c r="R53" s="24">
        <f>DATE($AD$4,$AE$4+5,16)</f>
        <v>45732</v>
      </c>
      <c r="S53" s="24">
        <f>DATE($AD$4,$AE$4+5,17)</f>
        <v>45733</v>
      </c>
      <c r="T53" s="24">
        <f>DATE($AD$4,$AE$4+5,18)</f>
        <v>45734</v>
      </c>
      <c r="U53" s="24">
        <f>DATE($AD$4,$AE$4+5,19)</f>
        <v>45735</v>
      </c>
      <c r="V53" s="24">
        <f>DATE($AD$4,$AE$4+5,20)</f>
        <v>45736</v>
      </c>
      <c r="W53" s="24">
        <f>DATE($AD$4,$AE$4+5,21)</f>
        <v>45737</v>
      </c>
      <c r="X53" s="24">
        <f>DATE($AD$4,$AE$4+5,22)</f>
        <v>45738</v>
      </c>
      <c r="Y53" s="24">
        <f>DATE($AD$4,$AE$4+5,23)</f>
        <v>45739</v>
      </c>
      <c r="Z53" s="24">
        <f>DATE($AD$4,$AE$4+5,24)</f>
        <v>45740</v>
      </c>
      <c r="AA53" s="24">
        <f>DATE($AD$4,$AE$4+5,25)</f>
        <v>45741</v>
      </c>
      <c r="AB53" s="24">
        <f>DATE($AD$4,$AE$4+5,26)</f>
        <v>45742</v>
      </c>
      <c r="AC53" s="24">
        <f>DATE($AD$4,$AE$4+5,27)</f>
        <v>45743</v>
      </c>
      <c r="AD53" s="24">
        <f>DATE($AD$4,$AE$4+5,28)</f>
        <v>45744</v>
      </c>
      <c r="AE53" s="24">
        <f>DATE($AD$4,$AE$4+5,29)</f>
        <v>45745</v>
      </c>
      <c r="AF53" s="24">
        <f>DATE($AD$4,$AE$4+5,30)</f>
        <v>45746</v>
      </c>
      <c r="AG53" s="24">
        <f>DATE($AD$4,$AE$4+5,31)</f>
        <v>45747</v>
      </c>
      <c r="AH53" s="32"/>
      <c r="AI53" s="31"/>
      <c r="AJ53" s="55"/>
      <c r="AK53" s="55"/>
      <c r="AL53" s="55"/>
      <c r="AM53" s="55"/>
    </row>
    <row r="54" spans="2:41" hidden="1" x14ac:dyDescent="0.4">
      <c r="B54" s="5"/>
      <c r="C54" s="27">
        <f>WEEKDAY(C53)</f>
        <v>7</v>
      </c>
      <c r="D54" s="27">
        <f t="shared" ref="D54" si="126">WEEKDAY(D53)</f>
        <v>1</v>
      </c>
      <c r="E54" s="27">
        <f t="shared" ref="E54" si="127">WEEKDAY(E53)</f>
        <v>2</v>
      </c>
      <c r="F54" s="27">
        <f t="shared" ref="F54" si="128">WEEKDAY(F53)</f>
        <v>3</v>
      </c>
      <c r="G54" s="27">
        <f t="shared" ref="G54" si="129">WEEKDAY(G53)</f>
        <v>4</v>
      </c>
      <c r="H54" s="27">
        <f t="shared" ref="H54" si="130">WEEKDAY(H53)</f>
        <v>5</v>
      </c>
      <c r="I54" s="27">
        <f t="shared" ref="I54" si="131">WEEKDAY(I53)</f>
        <v>6</v>
      </c>
      <c r="J54" s="27">
        <f t="shared" ref="J54" si="132">WEEKDAY(J53)</f>
        <v>7</v>
      </c>
      <c r="K54" s="27">
        <f t="shared" ref="K54" si="133">WEEKDAY(K53)</f>
        <v>1</v>
      </c>
      <c r="L54" s="27">
        <f t="shared" ref="L54" si="134">WEEKDAY(L53)</f>
        <v>2</v>
      </c>
      <c r="M54" s="27">
        <f t="shared" ref="M54" si="135">WEEKDAY(M53)</f>
        <v>3</v>
      </c>
      <c r="N54" s="27">
        <f t="shared" ref="N54" si="136">WEEKDAY(N53)</f>
        <v>4</v>
      </c>
      <c r="O54" s="27">
        <f t="shared" ref="O54" si="137">WEEKDAY(O53)</f>
        <v>5</v>
      </c>
      <c r="P54" s="27">
        <f t="shared" ref="P54" si="138">WEEKDAY(P53)</f>
        <v>6</v>
      </c>
      <c r="Q54" s="27">
        <f t="shared" ref="Q54" si="139">WEEKDAY(Q53)</f>
        <v>7</v>
      </c>
      <c r="R54" s="27">
        <f t="shared" ref="R54" si="140">WEEKDAY(R53)</f>
        <v>1</v>
      </c>
      <c r="S54" s="27">
        <f t="shared" ref="S54" si="141">WEEKDAY(S53)</f>
        <v>2</v>
      </c>
      <c r="T54" s="27">
        <f t="shared" ref="T54" si="142">WEEKDAY(T53)</f>
        <v>3</v>
      </c>
      <c r="U54" s="27">
        <f t="shared" ref="U54" si="143">WEEKDAY(U53)</f>
        <v>4</v>
      </c>
      <c r="V54" s="27">
        <f t="shared" ref="V54" si="144">WEEKDAY(V53)</f>
        <v>5</v>
      </c>
      <c r="W54" s="27">
        <f t="shared" ref="W54" si="145">WEEKDAY(W53)</f>
        <v>6</v>
      </c>
      <c r="X54" s="27">
        <f t="shared" ref="X54" si="146">WEEKDAY(X53)</f>
        <v>7</v>
      </c>
      <c r="Y54" s="27">
        <f t="shared" ref="Y54" si="147">WEEKDAY(Y53)</f>
        <v>1</v>
      </c>
      <c r="Z54" s="27">
        <f t="shared" ref="Z54" si="148">WEEKDAY(Z53)</f>
        <v>2</v>
      </c>
      <c r="AA54" s="27">
        <f t="shared" ref="AA54" si="149">WEEKDAY(AA53)</f>
        <v>3</v>
      </c>
      <c r="AB54" s="27">
        <f t="shared" ref="AB54" si="150">WEEKDAY(AB53)</f>
        <v>4</v>
      </c>
      <c r="AC54" s="27">
        <f t="shared" ref="AC54" si="151">WEEKDAY(AC53)</f>
        <v>5</v>
      </c>
      <c r="AD54" s="27">
        <f t="shared" ref="AD54" si="152">WEEKDAY(AD53)</f>
        <v>6</v>
      </c>
      <c r="AE54" s="27">
        <f t="shared" ref="AE54" si="153">WEEKDAY(AE53)</f>
        <v>7</v>
      </c>
      <c r="AF54" s="27">
        <f t="shared" ref="AF54" si="154">WEEKDAY(AF53)</f>
        <v>1</v>
      </c>
      <c r="AG54" s="27">
        <f t="shared" ref="AG54" si="155">WEEKDAY(AG53)</f>
        <v>2</v>
      </c>
      <c r="AH54" s="32"/>
      <c r="AI54" s="31"/>
      <c r="AJ54" s="55"/>
      <c r="AK54" s="55"/>
      <c r="AL54" s="55"/>
      <c r="AM54" s="55"/>
      <c r="AN54" s="29"/>
    </row>
    <row r="55" spans="2:41" x14ac:dyDescent="0.4">
      <c r="B55" s="5" t="s">
        <v>4</v>
      </c>
      <c r="C55" s="26">
        <f>C53</f>
        <v>45717</v>
      </c>
      <c r="D55" s="26">
        <f t="shared" ref="D55:AG55" si="156">D53</f>
        <v>45718</v>
      </c>
      <c r="E55" s="26">
        <f t="shared" si="156"/>
        <v>45719</v>
      </c>
      <c r="F55" s="26">
        <f t="shared" si="156"/>
        <v>45720</v>
      </c>
      <c r="G55" s="26">
        <f t="shared" si="156"/>
        <v>45721</v>
      </c>
      <c r="H55" s="26">
        <f t="shared" si="156"/>
        <v>45722</v>
      </c>
      <c r="I55" s="26">
        <f t="shared" si="156"/>
        <v>45723</v>
      </c>
      <c r="J55" s="26">
        <f t="shared" si="156"/>
        <v>45724</v>
      </c>
      <c r="K55" s="26">
        <f t="shared" si="156"/>
        <v>45725</v>
      </c>
      <c r="L55" s="26">
        <f t="shared" si="156"/>
        <v>45726</v>
      </c>
      <c r="M55" s="26">
        <f t="shared" si="156"/>
        <v>45727</v>
      </c>
      <c r="N55" s="26">
        <f t="shared" si="156"/>
        <v>45728</v>
      </c>
      <c r="O55" s="26">
        <f t="shared" si="156"/>
        <v>45729</v>
      </c>
      <c r="P55" s="26">
        <f t="shared" si="156"/>
        <v>45730</v>
      </c>
      <c r="Q55" s="26">
        <f t="shared" si="156"/>
        <v>45731</v>
      </c>
      <c r="R55" s="26">
        <f t="shared" si="156"/>
        <v>45732</v>
      </c>
      <c r="S55" s="26">
        <f t="shared" si="156"/>
        <v>45733</v>
      </c>
      <c r="T55" s="26">
        <f t="shared" si="156"/>
        <v>45734</v>
      </c>
      <c r="U55" s="26">
        <f t="shared" si="156"/>
        <v>45735</v>
      </c>
      <c r="V55" s="26">
        <f t="shared" si="156"/>
        <v>45736</v>
      </c>
      <c r="W55" s="26">
        <f t="shared" si="156"/>
        <v>45737</v>
      </c>
      <c r="X55" s="26">
        <f t="shared" si="156"/>
        <v>45738</v>
      </c>
      <c r="Y55" s="26">
        <f t="shared" si="156"/>
        <v>45739</v>
      </c>
      <c r="Z55" s="26">
        <f t="shared" si="156"/>
        <v>45740</v>
      </c>
      <c r="AA55" s="26">
        <f t="shared" si="156"/>
        <v>45741</v>
      </c>
      <c r="AB55" s="26">
        <f t="shared" si="156"/>
        <v>45742</v>
      </c>
      <c r="AC55" s="26">
        <f t="shared" si="156"/>
        <v>45743</v>
      </c>
      <c r="AD55" s="26">
        <f t="shared" si="156"/>
        <v>45744</v>
      </c>
      <c r="AE55" s="26">
        <f t="shared" si="156"/>
        <v>45745</v>
      </c>
      <c r="AF55" s="26">
        <f t="shared" si="156"/>
        <v>45746</v>
      </c>
      <c r="AG55" s="26">
        <f t="shared" si="156"/>
        <v>45747</v>
      </c>
      <c r="AH55" s="32"/>
      <c r="AI55" s="31"/>
      <c r="AJ55" s="55"/>
      <c r="AK55" s="55"/>
      <c r="AL55" s="55"/>
      <c r="AM55" s="55"/>
      <c r="AN55" s="29"/>
    </row>
    <row r="56" spans="2:41" ht="27" customHeight="1" x14ac:dyDescent="0.4">
      <c r="B56" s="31" t="s">
        <v>12</v>
      </c>
      <c r="C56" s="45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43"/>
      <c r="R56" s="39"/>
      <c r="S56" s="39"/>
      <c r="T56" s="39"/>
      <c r="U56" s="39"/>
      <c r="V56" s="39"/>
      <c r="W56" s="46"/>
      <c r="X56" s="39"/>
      <c r="Y56" s="39"/>
      <c r="Z56" s="39"/>
      <c r="AA56" s="39"/>
      <c r="AB56" s="39"/>
      <c r="AC56" s="39"/>
      <c r="AD56" s="39"/>
      <c r="AE56" s="39"/>
      <c r="AF56" s="39"/>
      <c r="AG56" s="38"/>
      <c r="AH56" s="32"/>
      <c r="AI56" s="31"/>
      <c r="AJ56" s="55"/>
      <c r="AK56" s="55"/>
      <c r="AL56" s="55"/>
      <c r="AM56" s="55"/>
    </row>
    <row r="57" spans="2:41" ht="27" customHeight="1" x14ac:dyDescent="0.4">
      <c r="B57" s="32"/>
      <c r="C57" s="4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44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8"/>
      <c r="AH57" s="32"/>
      <c r="AI57" s="31"/>
      <c r="AJ57" s="55"/>
      <c r="AK57" s="55"/>
      <c r="AL57" s="55"/>
      <c r="AM57" s="55"/>
    </row>
    <row r="58" spans="2:41" ht="27" customHeight="1" x14ac:dyDescent="0.4">
      <c r="B58" s="32"/>
      <c r="C58" s="4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44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8"/>
      <c r="AH58" s="32"/>
      <c r="AI58" s="31"/>
      <c r="AJ58" s="55"/>
      <c r="AK58" s="55"/>
      <c r="AL58" s="55"/>
      <c r="AM58" s="55"/>
    </row>
    <row r="59" spans="2:41" x14ac:dyDescent="0.4">
      <c r="B59" s="5" t="s">
        <v>13</v>
      </c>
      <c r="C59" s="1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2"/>
      <c r="AC59" s="12"/>
      <c r="AD59" s="12"/>
      <c r="AE59" s="12"/>
      <c r="AF59" s="12"/>
      <c r="AG59" s="12"/>
      <c r="AH59" s="18">
        <f>COUNTIF(C59:AG59,"○")</f>
        <v>0</v>
      </c>
      <c r="AI59" s="25">
        <f>AK59-AJ59</f>
        <v>45747</v>
      </c>
      <c r="AJ59" s="18">
        <f>COUNTIF(B59:AF59,"×")</f>
        <v>0</v>
      </c>
      <c r="AK59" s="30">
        <f>MAX(AC53:AG53)</f>
        <v>45747</v>
      </c>
      <c r="AL59" s="18">
        <f>COUNTIF(C54:AG54,7)+COUNTIF(C54:AG54,1)</f>
        <v>10</v>
      </c>
      <c r="AM59" s="18" t="str">
        <f>IF(AH59&gt;=AL59,"○","×")</f>
        <v>×</v>
      </c>
    </row>
    <row r="60" spans="2:41" ht="25.5" customHeight="1" x14ac:dyDescent="0.4"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N60" s="7"/>
      <c r="AO60" s="7"/>
    </row>
    <row r="61" spans="2:41" ht="25.5" customHeight="1" x14ac:dyDescent="0.4">
      <c r="T61" s="7"/>
      <c r="U61" s="7"/>
      <c r="V61" s="7"/>
      <c r="W61" s="7"/>
      <c r="X61" s="59" t="s">
        <v>64</v>
      </c>
      <c r="Y61" s="59"/>
      <c r="Z61" s="59"/>
      <c r="AA61" s="59"/>
      <c r="AB61" s="59"/>
      <c r="AC61" s="59" t="str">
        <f>IF(AND(AM14="○",AM23="○",AM32="○",AM41="○",AM50="○",AM59="○"),"達成","未達成")</f>
        <v>未達成</v>
      </c>
      <c r="AD61" s="59"/>
      <c r="AE61" s="59"/>
      <c r="AF61" s="59"/>
      <c r="AG61" s="60"/>
      <c r="AH61" s="60"/>
      <c r="AI61" s="60"/>
      <c r="AL61" s="28"/>
      <c r="AN61" s="7"/>
      <c r="AO61" s="7"/>
    </row>
    <row r="62" spans="2:41" ht="25.5" customHeight="1" x14ac:dyDescent="0.4">
      <c r="T62" s="7"/>
      <c r="U62" s="7"/>
      <c r="V62" s="7"/>
      <c r="W62" s="7"/>
      <c r="X62" s="54" t="s">
        <v>51</v>
      </c>
      <c r="Y62" s="53"/>
      <c r="Z62" s="53"/>
      <c r="AA62" s="53"/>
      <c r="AB62" s="53"/>
      <c r="AC62" s="54">
        <f>AH14+AH23+AH32+AH41+AH50+AH59</f>
        <v>0</v>
      </c>
      <c r="AD62" s="54"/>
      <c r="AE62" s="54"/>
      <c r="AF62" s="54"/>
      <c r="AG62" s="54" t="s">
        <v>50</v>
      </c>
      <c r="AH62" s="54"/>
      <c r="AI62" s="54"/>
      <c r="AL62" s="28"/>
      <c r="AN62" s="7"/>
      <c r="AO62" s="7"/>
    </row>
    <row r="63" spans="2:41" ht="25.5" customHeight="1" x14ac:dyDescent="0.4">
      <c r="T63" s="7"/>
      <c r="U63" s="7"/>
      <c r="V63" s="7"/>
      <c r="W63" s="7"/>
      <c r="X63" s="53" t="s">
        <v>48</v>
      </c>
      <c r="Y63" s="53"/>
      <c r="Z63" s="53"/>
      <c r="AA63" s="53"/>
      <c r="AB63" s="53"/>
      <c r="AC63" s="56"/>
      <c r="AD63" s="56"/>
      <c r="AE63" s="56"/>
      <c r="AF63" s="56"/>
      <c r="AG63" s="53" t="s">
        <v>50</v>
      </c>
      <c r="AH63" s="53"/>
      <c r="AI63" s="53"/>
      <c r="AL63" s="28"/>
      <c r="AN63" s="7"/>
      <c r="AO63" s="7"/>
    </row>
    <row r="64" spans="2:41" ht="25.5" customHeight="1" x14ac:dyDescent="0.4">
      <c r="T64" s="7"/>
      <c r="U64" s="7"/>
      <c r="V64" s="7"/>
      <c r="W64" s="7"/>
      <c r="X64" s="52" t="s">
        <v>49</v>
      </c>
      <c r="Y64" s="53"/>
      <c r="Z64" s="53"/>
      <c r="AA64" s="53"/>
      <c r="AB64" s="53"/>
      <c r="AC64" s="48" t="e">
        <f>ROUNDDOWN((AC62/AC63)*100,2)</f>
        <v>#DIV/0!</v>
      </c>
      <c r="AD64" s="48"/>
      <c r="AE64" s="48"/>
      <c r="AF64" s="48"/>
      <c r="AG64" s="47" t="s">
        <v>32</v>
      </c>
      <c r="AH64" s="47"/>
      <c r="AI64" s="47"/>
      <c r="AL64" s="28"/>
      <c r="AN64" s="7"/>
      <c r="AO64" s="7"/>
    </row>
    <row r="65" spans="3:41" ht="25.5" customHeight="1" x14ac:dyDescent="0.4">
      <c r="T65" s="7"/>
      <c r="U65" s="7"/>
      <c r="V65" s="7"/>
      <c r="W65" s="7"/>
      <c r="X65" s="22" t="s">
        <v>52</v>
      </c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L65" s="28"/>
      <c r="AN65" s="7"/>
      <c r="AO65" s="7" t="s">
        <v>68</v>
      </c>
    </row>
    <row r="66" spans="3:41" ht="25.5" customHeight="1" x14ac:dyDescent="0.4">
      <c r="T66" s="7"/>
      <c r="U66" s="7"/>
      <c r="V66" s="7"/>
      <c r="W66" s="7"/>
      <c r="X66" s="7"/>
      <c r="Y66" s="7"/>
      <c r="Z66" s="54" t="s">
        <v>44</v>
      </c>
      <c r="AA66" s="54"/>
      <c r="AB66" s="54"/>
      <c r="AC66" s="54"/>
      <c r="AD66" s="54"/>
      <c r="AE66" s="49" t="e">
        <f>IF(AND(AC61="達成"),AO65,IF(AC64&gt;28.5,AO66,IF(28.5&gt;AC64,AO67,)))</f>
        <v>#DIV/0!</v>
      </c>
      <c r="AF66" s="50"/>
      <c r="AG66" s="50"/>
      <c r="AH66" s="50"/>
      <c r="AI66" s="51"/>
      <c r="AL66" s="28"/>
      <c r="AN66" t="s">
        <v>41</v>
      </c>
      <c r="AO66" s="7" t="s">
        <v>65</v>
      </c>
    </row>
    <row r="67" spans="3:41" x14ac:dyDescent="0.4"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L67" s="28"/>
      <c r="AN67" t="s">
        <v>66</v>
      </c>
      <c r="AO67" s="7" t="s">
        <v>67</v>
      </c>
    </row>
    <row r="68" spans="3:41" ht="19.5" x14ac:dyDescent="0.4">
      <c r="AE68" s="2"/>
    </row>
    <row r="69" spans="3:41" ht="19.5" x14ac:dyDescent="0.4">
      <c r="P69" s="15"/>
      <c r="Q69" s="15"/>
      <c r="R69" s="15"/>
      <c r="S69" s="15"/>
      <c r="T69" s="15"/>
      <c r="U69" s="15"/>
      <c r="V69" s="15"/>
      <c r="W69" s="15"/>
      <c r="X69" s="15"/>
    </row>
    <row r="70" spans="3:41" ht="19.5" x14ac:dyDescent="0.4">
      <c r="P70" s="16"/>
      <c r="Q70" s="16"/>
      <c r="R70" s="16"/>
      <c r="S70" s="16"/>
      <c r="T70" s="16"/>
      <c r="U70" s="16"/>
      <c r="V70" s="16"/>
      <c r="W70" s="16"/>
      <c r="X70" s="16"/>
    </row>
    <row r="71" spans="3:41" ht="19.5" x14ac:dyDescent="0.4">
      <c r="P71" s="16"/>
      <c r="Q71" s="16"/>
      <c r="R71" s="16"/>
      <c r="S71" s="16"/>
      <c r="T71" s="17"/>
      <c r="U71" s="17"/>
      <c r="V71" s="17"/>
      <c r="W71" s="16"/>
      <c r="X71" s="16"/>
    </row>
    <row r="72" spans="3:41" x14ac:dyDescent="0.4">
      <c r="C72">
        <f t="shared" ref="C72:AG72" si="157">WEEKDAY(C8)</f>
        <v>3</v>
      </c>
      <c r="D72">
        <f t="shared" si="157"/>
        <v>4</v>
      </c>
      <c r="E72">
        <f t="shared" si="157"/>
        <v>5</v>
      </c>
      <c r="F72">
        <f t="shared" si="157"/>
        <v>6</v>
      </c>
      <c r="G72">
        <f t="shared" si="157"/>
        <v>7</v>
      </c>
      <c r="H72">
        <f t="shared" si="157"/>
        <v>1</v>
      </c>
      <c r="I72">
        <f t="shared" si="157"/>
        <v>2</v>
      </c>
      <c r="J72">
        <f t="shared" si="157"/>
        <v>3</v>
      </c>
      <c r="K72">
        <f t="shared" si="157"/>
        <v>4</v>
      </c>
      <c r="L72">
        <f t="shared" si="157"/>
        <v>5</v>
      </c>
      <c r="M72">
        <f t="shared" si="157"/>
        <v>6</v>
      </c>
      <c r="N72">
        <f t="shared" si="157"/>
        <v>7</v>
      </c>
      <c r="O72">
        <f t="shared" si="157"/>
        <v>1</v>
      </c>
      <c r="P72">
        <f t="shared" si="157"/>
        <v>2</v>
      </c>
      <c r="Q72">
        <f t="shared" si="157"/>
        <v>3</v>
      </c>
      <c r="R72">
        <f t="shared" si="157"/>
        <v>4</v>
      </c>
      <c r="S72">
        <f t="shared" si="157"/>
        <v>5</v>
      </c>
      <c r="T72">
        <f t="shared" si="157"/>
        <v>6</v>
      </c>
      <c r="U72">
        <f t="shared" si="157"/>
        <v>7</v>
      </c>
      <c r="V72">
        <f t="shared" si="157"/>
        <v>1</v>
      </c>
      <c r="W72">
        <f t="shared" si="157"/>
        <v>2</v>
      </c>
      <c r="X72">
        <f t="shared" si="157"/>
        <v>3</v>
      </c>
      <c r="Y72">
        <f t="shared" si="157"/>
        <v>4</v>
      </c>
      <c r="Z72">
        <f t="shared" si="157"/>
        <v>5</v>
      </c>
      <c r="AA72">
        <f t="shared" si="157"/>
        <v>6</v>
      </c>
      <c r="AB72">
        <f t="shared" si="157"/>
        <v>7</v>
      </c>
      <c r="AC72">
        <f t="shared" si="157"/>
        <v>1</v>
      </c>
      <c r="AD72">
        <f t="shared" si="157"/>
        <v>2</v>
      </c>
      <c r="AE72">
        <f t="shared" si="157"/>
        <v>3</v>
      </c>
      <c r="AF72">
        <f t="shared" si="157"/>
        <v>4</v>
      </c>
      <c r="AG72">
        <f t="shared" si="157"/>
        <v>5</v>
      </c>
      <c r="AH72">
        <f>COUNTIF(C72:AG72,7)+COUNTIF(C72:AG72,1)</f>
        <v>8</v>
      </c>
    </row>
    <row r="73" spans="3:41" x14ac:dyDescent="0.4">
      <c r="C73">
        <f>WEEKDAY(C17)</f>
        <v>6</v>
      </c>
      <c r="D73">
        <f t="shared" ref="D73:AG73" si="158">WEEKDAY(D17)</f>
        <v>7</v>
      </c>
      <c r="E73">
        <f t="shared" si="158"/>
        <v>1</v>
      </c>
      <c r="F73">
        <f t="shared" si="158"/>
        <v>2</v>
      </c>
      <c r="G73">
        <f t="shared" si="158"/>
        <v>3</v>
      </c>
      <c r="H73">
        <f t="shared" si="158"/>
        <v>4</v>
      </c>
      <c r="I73">
        <f t="shared" si="158"/>
        <v>5</v>
      </c>
      <c r="J73">
        <f t="shared" si="158"/>
        <v>6</v>
      </c>
      <c r="K73">
        <f t="shared" si="158"/>
        <v>7</v>
      </c>
      <c r="L73">
        <f t="shared" si="158"/>
        <v>1</v>
      </c>
      <c r="M73">
        <f t="shared" si="158"/>
        <v>2</v>
      </c>
      <c r="N73">
        <f t="shared" si="158"/>
        <v>3</v>
      </c>
      <c r="O73">
        <f t="shared" si="158"/>
        <v>4</v>
      </c>
      <c r="P73">
        <f t="shared" si="158"/>
        <v>5</v>
      </c>
      <c r="Q73">
        <f t="shared" si="158"/>
        <v>6</v>
      </c>
      <c r="R73">
        <f t="shared" si="158"/>
        <v>7</v>
      </c>
      <c r="S73">
        <f t="shared" si="158"/>
        <v>1</v>
      </c>
      <c r="T73">
        <f t="shared" si="158"/>
        <v>2</v>
      </c>
      <c r="U73">
        <f t="shared" si="158"/>
        <v>3</v>
      </c>
      <c r="V73">
        <f t="shared" si="158"/>
        <v>4</v>
      </c>
      <c r="W73">
        <f t="shared" si="158"/>
        <v>5</v>
      </c>
      <c r="X73">
        <f t="shared" si="158"/>
        <v>6</v>
      </c>
      <c r="Y73">
        <f t="shared" si="158"/>
        <v>7</v>
      </c>
      <c r="Z73">
        <f t="shared" si="158"/>
        <v>1</v>
      </c>
      <c r="AA73">
        <f t="shared" si="158"/>
        <v>2</v>
      </c>
      <c r="AB73">
        <f t="shared" si="158"/>
        <v>3</v>
      </c>
      <c r="AC73">
        <f t="shared" si="158"/>
        <v>4</v>
      </c>
      <c r="AD73">
        <f t="shared" si="158"/>
        <v>5</v>
      </c>
      <c r="AE73">
        <f t="shared" si="158"/>
        <v>6</v>
      </c>
      <c r="AF73">
        <f t="shared" si="158"/>
        <v>7</v>
      </c>
      <c r="AG73">
        <f t="shared" si="158"/>
        <v>1</v>
      </c>
      <c r="AH73">
        <f>COUNTIF(C73:AG73,7)+COUNTIF(C73:AG73,1)</f>
        <v>10</v>
      </c>
    </row>
    <row r="74" spans="3:41" x14ac:dyDescent="0.4">
      <c r="P74" s="14"/>
      <c r="Q74" s="14"/>
      <c r="R74" s="14"/>
      <c r="S74" s="14"/>
      <c r="T74" s="14"/>
      <c r="U74" s="14"/>
      <c r="V74" s="14"/>
      <c r="W74" s="14"/>
      <c r="X74" s="14"/>
    </row>
  </sheetData>
  <mergeCells count="248">
    <mergeCell ref="AL52:AL58"/>
    <mergeCell ref="X61:AB61"/>
    <mergeCell ref="AC61:AF61"/>
    <mergeCell ref="AG61:AI61"/>
    <mergeCell ref="AM7:AM13"/>
    <mergeCell ref="AM16:AM22"/>
    <mergeCell ref="AM25:AM31"/>
    <mergeCell ref="AM34:AM40"/>
    <mergeCell ref="AM43:AM49"/>
    <mergeCell ref="AM52:AM58"/>
    <mergeCell ref="AJ7:AJ13"/>
    <mergeCell ref="AJ16:AJ22"/>
    <mergeCell ref="AJ25:AJ31"/>
    <mergeCell ref="AJ34:AJ40"/>
    <mergeCell ref="AJ43:AJ49"/>
    <mergeCell ref="AJ52:AJ58"/>
    <mergeCell ref="AK7:AK13"/>
    <mergeCell ref="AK16:AK22"/>
    <mergeCell ref="AK25:AK31"/>
    <mergeCell ref="AK34:AK40"/>
    <mergeCell ref="AK43:AK49"/>
    <mergeCell ref="AK52:AK58"/>
    <mergeCell ref="AL7:AL13"/>
    <mergeCell ref="AL16:AL22"/>
    <mergeCell ref="AL25:AL31"/>
    <mergeCell ref="AL34:AL40"/>
    <mergeCell ref="AL43:AL49"/>
    <mergeCell ref="AG62:AI62"/>
    <mergeCell ref="AC62:AF62"/>
    <mergeCell ref="X62:AB62"/>
    <mergeCell ref="AG63:AI63"/>
    <mergeCell ref="AC63:AF63"/>
    <mergeCell ref="X63:AB63"/>
    <mergeCell ref="AH52:AH58"/>
    <mergeCell ref="AI52:AI58"/>
    <mergeCell ref="AI43:AI49"/>
    <mergeCell ref="AG47:AG49"/>
    <mergeCell ref="AA47:AA49"/>
    <mergeCell ref="AB47:AB49"/>
    <mergeCell ref="AC47:AC49"/>
    <mergeCell ref="AD47:AD49"/>
    <mergeCell ref="AE47:AE49"/>
    <mergeCell ref="AF47:AF49"/>
    <mergeCell ref="AF38:AF40"/>
    <mergeCell ref="AG38:AG40"/>
    <mergeCell ref="AH43:AH49"/>
    <mergeCell ref="AF29:AF31"/>
    <mergeCell ref="AG29:AG31"/>
    <mergeCell ref="AG64:AI64"/>
    <mergeCell ref="AC64:AF64"/>
    <mergeCell ref="AE66:AI66"/>
    <mergeCell ref="X64:AB64"/>
    <mergeCell ref="Z66:AD66"/>
    <mergeCell ref="P47:P49"/>
    <mergeCell ref="N56:N58"/>
    <mergeCell ref="O56:O58"/>
    <mergeCell ref="P56:P58"/>
    <mergeCell ref="Q56:Q58"/>
    <mergeCell ref="R56:R58"/>
    <mergeCell ref="S56:S58"/>
    <mergeCell ref="Z56:Z58"/>
    <mergeCell ref="T56:T58"/>
    <mergeCell ref="U56:U58"/>
    <mergeCell ref="V56:V58"/>
    <mergeCell ref="W56:W58"/>
    <mergeCell ref="X56:X58"/>
    <mergeCell ref="Y56:Y58"/>
    <mergeCell ref="C52:AG52"/>
    <mergeCell ref="Q47:Q49"/>
    <mergeCell ref="R47:R49"/>
    <mergeCell ref="S47:S49"/>
    <mergeCell ref="T47:T49"/>
    <mergeCell ref="B56:B58"/>
    <mergeCell ref="C56:C58"/>
    <mergeCell ref="D56:D58"/>
    <mergeCell ref="E56:E58"/>
    <mergeCell ref="F56:F58"/>
    <mergeCell ref="G56:G58"/>
    <mergeCell ref="H56:H58"/>
    <mergeCell ref="I56:I58"/>
    <mergeCell ref="J56:J58"/>
    <mergeCell ref="K56:K58"/>
    <mergeCell ref="L56:L58"/>
    <mergeCell ref="M56:M58"/>
    <mergeCell ref="AF56:AF58"/>
    <mergeCell ref="AG56:AG58"/>
    <mergeCell ref="AA56:AA58"/>
    <mergeCell ref="AB56:AB58"/>
    <mergeCell ref="AC56:AC58"/>
    <mergeCell ref="AD56:AD58"/>
    <mergeCell ref="AE56:AE58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U47:U49"/>
    <mergeCell ref="V47:V49"/>
    <mergeCell ref="W47:W49"/>
    <mergeCell ref="X47:X49"/>
    <mergeCell ref="Y47:Y49"/>
    <mergeCell ref="Z47:Z49"/>
    <mergeCell ref="O47:O49"/>
    <mergeCell ref="AD38:AD40"/>
    <mergeCell ref="AE38:AE40"/>
    <mergeCell ref="C43:AG43"/>
    <mergeCell ref="K47:K49"/>
    <mergeCell ref="L47:L49"/>
    <mergeCell ref="M47:M49"/>
    <mergeCell ref="N47:N49"/>
    <mergeCell ref="X38:X40"/>
    <mergeCell ref="Y38:Y40"/>
    <mergeCell ref="Z38:Z40"/>
    <mergeCell ref="AA38:AA40"/>
    <mergeCell ref="AB38:AB40"/>
    <mergeCell ref="AC38:AC40"/>
    <mergeCell ref="R38:R40"/>
    <mergeCell ref="S38:S40"/>
    <mergeCell ref="T38:T40"/>
    <mergeCell ref="U38:U40"/>
    <mergeCell ref="V38:V40"/>
    <mergeCell ref="W38:W40"/>
    <mergeCell ref="L38:L40"/>
    <mergeCell ref="M38:M40"/>
    <mergeCell ref="O38:O40"/>
    <mergeCell ref="P38:P40"/>
    <mergeCell ref="Q38:Q40"/>
    <mergeCell ref="B38:B40"/>
    <mergeCell ref="C38:C40"/>
    <mergeCell ref="D38:D40"/>
    <mergeCell ref="E38:E40"/>
    <mergeCell ref="F38:F40"/>
    <mergeCell ref="G38:G40"/>
    <mergeCell ref="C34:AG34"/>
    <mergeCell ref="AH34:AH40"/>
    <mergeCell ref="AI34:AI40"/>
    <mergeCell ref="H38:H40"/>
    <mergeCell ref="I38:I40"/>
    <mergeCell ref="J38:J40"/>
    <mergeCell ref="K38:K40"/>
    <mergeCell ref="Y29:Y31"/>
    <mergeCell ref="Z29:Z31"/>
    <mergeCell ref="AA29:AA31"/>
    <mergeCell ref="AB29:AB31"/>
    <mergeCell ref="AC29:AC31"/>
    <mergeCell ref="AD29:AD31"/>
    <mergeCell ref="S29:S31"/>
    <mergeCell ref="T29:T31"/>
    <mergeCell ref="U29:U31"/>
    <mergeCell ref="V29:V31"/>
    <mergeCell ref="W29:W31"/>
    <mergeCell ref="X29:X31"/>
    <mergeCell ref="M29:M31"/>
    <mergeCell ref="N29:N31"/>
    <mergeCell ref="N38:N40"/>
    <mergeCell ref="Q29:Q31"/>
    <mergeCell ref="R29:R31"/>
    <mergeCell ref="N20:N22"/>
    <mergeCell ref="O20:O22"/>
    <mergeCell ref="O29:O31"/>
    <mergeCell ref="P29:P31"/>
    <mergeCell ref="AH16:AH22"/>
    <mergeCell ref="AI16:AI22"/>
    <mergeCell ref="G29:G31"/>
    <mergeCell ref="H29:H31"/>
    <mergeCell ref="I29:I31"/>
    <mergeCell ref="J29:J31"/>
    <mergeCell ref="K29:K31"/>
    <mergeCell ref="L29:L31"/>
    <mergeCell ref="AE29:AE31"/>
    <mergeCell ref="C25:AG25"/>
    <mergeCell ref="AH25:AH31"/>
    <mergeCell ref="U11:U13"/>
    <mergeCell ref="V11:V13"/>
    <mergeCell ref="W11:W13"/>
    <mergeCell ref="X11:X13"/>
    <mergeCell ref="Y11:Y13"/>
    <mergeCell ref="Z11:Z13"/>
    <mergeCell ref="AI25:AI31"/>
    <mergeCell ref="B29:B31"/>
    <mergeCell ref="C29:C31"/>
    <mergeCell ref="D29:D31"/>
    <mergeCell ref="E29:E31"/>
    <mergeCell ref="F29:F31"/>
    <mergeCell ref="Z20:Z22"/>
    <mergeCell ref="AA20:AA22"/>
    <mergeCell ref="AB20:AB22"/>
    <mergeCell ref="AC20:AC22"/>
    <mergeCell ref="AD20:AD22"/>
    <mergeCell ref="AE20:AE22"/>
    <mergeCell ref="T20:T22"/>
    <mergeCell ref="U20:U22"/>
    <mergeCell ref="V20:V22"/>
    <mergeCell ref="W20:W22"/>
    <mergeCell ref="X20:X22"/>
    <mergeCell ref="Y20:Y22"/>
    <mergeCell ref="B20:B22"/>
    <mergeCell ref="C20:C22"/>
    <mergeCell ref="D20:D22"/>
    <mergeCell ref="E20:E22"/>
    <mergeCell ref="F20:F22"/>
    <mergeCell ref="G20:G22"/>
    <mergeCell ref="AF20:AF22"/>
    <mergeCell ref="AG20:AG22"/>
    <mergeCell ref="C7:AG7"/>
    <mergeCell ref="O11:O13"/>
    <mergeCell ref="P11:P13"/>
    <mergeCell ref="P20:P22"/>
    <mergeCell ref="Q20:Q22"/>
    <mergeCell ref="R20:R22"/>
    <mergeCell ref="S20:S22"/>
    <mergeCell ref="H20:H22"/>
    <mergeCell ref="I20:I22"/>
    <mergeCell ref="J20:J22"/>
    <mergeCell ref="K20:K22"/>
    <mergeCell ref="L20:L22"/>
    <mergeCell ref="M20:M22"/>
    <mergeCell ref="C16:AG16"/>
    <mergeCell ref="AD11:AD13"/>
    <mergeCell ref="AE11:AE13"/>
    <mergeCell ref="AH7:AH13"/>
    <mergeCell ref="AI7:AI13"/>
    <mergeCell ref="B11:B13"/>
    <mergeCell ref="C11:C13"/>
    <mergeCell ref="D11:D13"/>
    <mergeCell ref="E11:E13"/>
    <mergeCell ref="F11:F13"/>
    <mergeCell ref="G11:G13"/>
    <mergeCell ref="H11:H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AG11:AG13"/>
    <mergeCell ref="AA11:AA13"/>
    <mergeCell ref="AB11:AB13"/>
    <mergeCell ref="AC11:AC13"/>
    <mergeCell ref="AF11:AF13"/>
  </mergeCells>
  <phoneticPr fontId="1"/>
  <conditionalFormatting sqref="C10:AG13">
    <cfRule type="expression" dxfId="23" priority="11">
      <formula>C$14="×"</formula>
    </cfRule>
    <cfRule type="expression" dxfId="22" priority="12">
      <formula>C$14="○"</formula>
    </cfRule>
  </conditionalFormatting>
  <conditionalFormatting sqref="C19:AG22">
    <cfRule type="expression" dxfId="21" priority="10">
      <formula>C$23="○"</formula>
    </cfRule>
    <cfRule type="expression" dxfId="20" priority="9">
      <formula>C$23="×"</formula>
    </cfRule>
  </conditionalFormatting>
  <conditionalFormatting sqref="C28:AG31">
    <cfRule type="expression" dxfId="19" priority="8">
      <formula>C$32="○"</formula>
    </cfRule>
    <cfRule type="expression" dxfId="18" priority="7">
      <formula>C$32="×"</formula>
    </cfRule>
  </conditionalFormatting>
  <conditionalFormatting sqref="C37:AG40">
    <cfRule type="expression" dxfId="17" priority="6">
      <formula>C$41="○"</formula>
    </cfRule>
    <cfRule type="expression" dxfId="16" priority="5">
      <formula>C$41="×"</formula>
    </cfRule>
  </conditionalFormatting>
  <conditionalFormatting sqref="C46:AG49">
    <cfRule type="expression" dxfId="15" priority="4">
      <formula>C$50="○"</formula>
    </cfRule>
    <cfRule type="expression" dxfId="14" priority="3">
      <formula>C$50="×"</formula>
    </cfRule>
  </conditionalFormatting>
  <conditionalFormatting sqref="C55:AG58">
    <cfRule type="expression" dxfId="13" priority="2">
      <formula>C$59="○"</formula>
    </cfRule>
    <cfRule type="expression" dxfId="12" priority="1">
      <formula>C$59="×"</formula>
    </cfRule>
  </conditionalFormatting>
  <dataValidations count="1">
    <dataValidation type="list" allowBlank="1" showInputMessage="1" showErrorMessage="1" sqref="AE66:AI66" xr:uid="{87A86E9D-A486-4F71-B278-BAA7E810C3E2}">
      <formula1>$AO$65:$AO$67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&amp;R&amp;20（別紙２）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A6DD3-7F26-4E03-803A-7C786A988F09}">
  <sheetPr>
    <pageSetUpPr fitToPage="1"/>
  </sheetPr>
  <dimension ref="A1:AQ74"/>
  <sheetViews>
    <sheetView showGridLines="0" view="pageBreakPreview" zoomScaleNormal="85" zoomScaleSheetLayoutView="100" zoomScalePageLayoutView="70" workbookViewId="0">
      <selection activeCell="X10" sqref="X10:X13"/>
    </sheetView>
  </sheetViews>
  <sheetFormatPr defaultRowHeight="18.75" x14ac:dyDescent="0.4"/>
  <cols>
    <col min="2" max="35" width="4.875" customWidth="1"/>
    <col min="36" max="39" width="5.125" customWidth="1"/>
    <col min="40" max="41" width="18.125" customWidth="1"/>
  </cols>
  <sheetData>
    <row r="1" spans="1:43" ht="24" x14ac:dyDescent="0.4">
      <c r="A1" s="8"/>
      <c r="AG1" s="11"/>
      <c r="AH1" s="11"/>
      <c r="AI1" s="11"/>
    </row>
    <row r="2" spans="1:43" ht="25.5" x14ac:dyDescent="0.4">
      <c r="B2" s="10" t="s">
        <v>75</v>
      </c>
      <c r="AD2" s="23" t="s">
        <v>57</v>
      </c>
      <c r="AE2" s="23"/>
    </row>
    <row r="3" spans="1:43" x14ac:dyDescent="0.4">
      <c r="AD3" s="1" t="s">
        <v>56</v>
      </c>
      <c r="AE3" s="1" t="s">
        <v>1</v>
      </c>
      <c r="AP3" s="21"/>
      <c r="AQ3" s="21"/>
    </row>
    <row r="4" spans="1:43" ht="24" x14ac:dyDescent="0.4">
      <c r="B4" s="9" t="s">
        <v>16</v>
      </c>
      <c r="D4" s="19" t="s">
        <v>54</v>
      </c>
      <c r="AD4" s="18">
        <v>2024</v>
      </c>
      <c r="AE4" s="18">
        <v>10</v>
      </c>
    </row>
    <row r="5" spans="1:43" ht="24" x14ac:dyDescent="0.4">
      <c r="B5" s="9" t="s">
        <v>17</v>
      </c>
      <c r="D5" s="19" t="s">
        <v>55</v>
      </c>
      <c r="AL5" t="s">
        <v>69</v>
      </c>
    </row>
    <row r="6" spans="1:43" ht="21.75" customHeight="1" x14ac:dyDescent="0.4">
      <c r="AL6" t="s">
        <v>70</v>
      </c>
    </row>
    <row r="7" spans="1:43" ht="18.75" customHeight="1" x14ac:dyDescent="0.4">
      <c r="B7" s="18" t="s">
        <v>1</v>
      </c>
      <c r="C7" s="40">
        <f>DATE($AD$4,$AE$4,1)</f>
        <v>45566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2"/>
      <c r="AH7" s="31" t="s">
        <v>59</v>
      </c>
      <c r="AI7" s="31" t="s">
        <v>42</v>
      </c>
      <c r="AJ7" s="55" t="s">
        <v>61</v>
      </c>
      <c r="AK7" s="55" t="s">
        <v>63</v>
      </c>
      <c r="AL7" s="55" t="s">
        <v>62</v>
      </c>
      <c r="AM7" s="55" t="s">
        <v>64</v>
      </c>
      <c r="AN7" s="21"/>
      <c r="AO7" s="28"/>
    </row>
    <row r="8" spans="1:43" x14ac:dyDescent="0.4">
      <c r="B8" s="18" t="s">
        <v>3</v>
      </c>
      <c r="C8" s="24">
        <f>DATE($AD$4,$AE$4,1)</f>
        <v>45566</v>
      </c>
      <c r="D8" s="24">
        <f>DATE($AD$4,$AE$4,2)</f>
        <v>45567</v>
      </c>
      <c r="E8" s="24">
        <f>DATE($AD$4,$AE$4,3)</f>
        <v>45568</v>
      </c>
      <c r="F8" s="24">
        <f>DATE($AD$4,$AE$4,4)</f>
        <v>45569</v>
      </c>
      <c r="G8" s="24">
        <f>DATE($AD$4,$AE$4,5)</f>
        <v>45570</v>
      </c>
      <c r="H8" s="24">
        <f>DATE($AD$4,$AE$4,6)</f>
        <v>45571</v>
      </c>
      <c r="I8" s="24">
        <f>DATE($AD$4,$AE$4,7)</f>
        <v>45572</v>
      </c>
      <c r="J8" s="24">
        <f>DATE($AD$4,$AE$4,8)</f>
        <v>45573</v>
      </c>
      <c r="K8" s="24">
        <f>DATE($AD$4,$AE$4,9)</f>
        <v>45574</v>
      </c>
      <c r="L8" s="24">
        <f>DATE($AD$4,$AE$4,10)</f>
        <v>45575</v>
      </c>
      <c r="M8" s="24">
        <f>DATE($AD$4,$AE$4,11)</f>
        <v>45576</v>
      </c>
      <c r="N8" s="24">
        <f>DATE($AD$4,$AE$4,12)</f>
        <v>45577</v>
      </c>
      <c r="O8" s="24">
        <f>DATE($AD$4,$AE$4,13)</f>
        <v>45578</v>
      </c>
      <c r="P8" s="24">
        <f>DATE($AD$4,$AE$4,14)</f>
        <v>45579</v>
      </c>
      <c r="Q8" s="24">
        <f>DATE($AD$4,$AE$4,15)</f>
        <v>45580</v>
      </c>
      <c r="R8" s="24">
        <f>DATE($AD$4,$AE$4,16)</f>
        <v>45581</v>
      </c>
      <c r="S8" s="24">
        <f>DATE($AD$4,$AE$4,17)</f>
        <v>45582</v>
      </c>
      <c r="T8" s="24">
        <f>DATE($AD$4,$AE$4,18)</f>
        <v>45583</v>
      </c>
      <c r="U8" s="24">
        <f>DATE($AD$4,$AE$4,19)</f>
        <v>45584</v>
      </c>
      <c r="V8" s="24">
        <f>DATE($AD$4,$AE$4,20)</f>
        <v>45585</v>
      </c>
      <c r="W8" s="24">
        <f>DATE($AD$4,$AE$4,21)</f>
        <v>45586</v>
      </c>
      <c r="X8" s="24">
        <f>DATE($AD$4,$AE$4,22)</f>
        <v>45587</v>
      </c>
      <c r="Y8" s="24">
        <f>DATE($AD$4,$AE$4,23)</f>
        <v>45588</v>
      </c>
      <c r="Z8" s="24">
        <f>DATE($AD$4,$AE$4,24)</f>
        <v>45589</v>
      </c>
      <c r="AA8" s="24">
        <f>DATE($AD$4,$AE$4,25)</f>
        <v>45590</v>
      </c>
      <c r="AB8" s="24">
        <f>DATE($AD$4,$AE$4,26)</f>
        <v>45591</v>
      </c>
      <c r="AC8" s="24">
        <f>DATE($AD$4,$AE$4,27)</f>
        <v>45592</v>
      </c>
      <c r="AD8" s="24">
        <f>DATE($AD$4,$AE$4,28)</f>
        <v>45593</v>
      </c>
      <c r="AE8" s="24">
        <f>DATE($AD$4,$AE$4,29)</f>
        <v>45594</v>
      </c>
      <c r="AF8" s="24">
        <f>DATE($AD$4,$AE$4,30)</f>
        <v>45595</v>
      </c>
      <c r="AG8" s="24">
        <f>DATE($AD$4,$AE$4,31)</f>
        <v>45596</v>
      </c>
      <c r="AH8" s="32"/>
      <c r="AI8" s="31"/>
      <c r="AJ8" s="55"/>
      <c r="AK8" s="55"/>
      <c r="AL8" s="55"/>
      <c r="AM8" s="55"/>
    </row>
    <row r="9" spans="1:43" hidden="1" x14ac:dyDescent="0.4">
      <c r="B9" s="5"/>
      <c r="C9" s="27">
        <f>WEEKDAY(C8)</f>
        <v>3</v>
      </c>
      <c r="D9" s="27">
        <f t="shared" ref="D9:AG9" si="0">WEEKDAY(D8)</f>
        <v>4</v>
      </c>
      <c r="E9" s="27">
        <f t="shared" si="0"/>
        <v>5</v>
      </c>
      <c r="F9" s="27">
        <f t="shared" si="0"/>
        <v>6</v>
      </c>
      <c r="G9" s="27">
        <f t="shared" si="0"/>
        <v>7</v>
      </c>
      <c r="H9" s="27">
        <f t="shared" si="0"/>
        <v>1</v>
      </c>
      <c r="I9" s="27">
        <f t="shared" si="0"/>
        <v>2</v>
      </c>
      <c r="J9" s="27">
        <f t="shared" si="0"/>
        <v>3</v>
      </c>
      <c r="K9" s="27">
        <f t="shared" si="0"/>
        <v>4</v>
      </c>
      <c r="L9" s="27">
        <f t="shared" si="0"/>
        <v>5</v>
      </c>
      <c r="M9" s="27">
        <f t="shared" si="0"/>
        <v>6</v>
      </c>
      <c r="N9" s="27">
        <f t="shared" si="0"/>
        <v>7</v>
      </c>
      <c r="O9" s="27">
        <f t="shared" si="0"/>
        <v>1</v>
      </c>
      <c r="P9" s="27">
        <f t="shared" si="0"/>
        <v>2</v>
      </c>
      <c r="Q9" s="27">
        <f t="shared" si="0"/>
        <v>3</v>
      </c>
      <c r="R9" s="27">
        <f t="shared" si="0"/>
        <v>4</v>
      </c>
      <c r="S9" s="27">
        <f t="shared" si="0"/>
        <v>5</v>
      </c>
      <c r="T9" s="27">
        <f t="shared" si="0"/>
        <v>6</v>
      </c>
      <c r="U9" s="27">
        <f t="shared" si="0"/>
        <v>7</v>
      </c>
      <c r="V9" s="27">
        <f t="shared" si="0"/>
        <v>1</v>
      </c>
      <c r="W9" s="27">
        <f t="shared" si="0"/>
        <v>2</v>
      </c>
      <c r="X9" s="27">
        <f t="shared" si="0"/>
        <v>3</v>
      </c>
      <c r="Y9" s="27">
        <f t="shared" si="0"/>
        <v>4</v>
      </c>
      <c r="Z9" s="27">
        <f t="shared" si="0"/>
        <v>5</v>
      </c>
      <c r="AA9" s="27">
        <f t="shared" si="0"/>
        <v>6</v>
      </c>
      <c r="AB9" s="27">
        <f t="shared" si="0"/>
        <v>7</v>
      </c>
      <c r="AC9" s="27">
        <f t="shared" si="0"/>
        <v>1</v>
      </c>
      <c r="AD9" s="27">
        <f t="shared" si="0"/>
        <v>2</v>
      </c>
      <c r="AE9" s="27">
        <f t="shared" si="0"/>
        <v>3</v>
      </c>
      <c r="AF9" s="27">
        <f t="shared" si="0"/>
        <v>4</v>
      </c>
      <c r="AG9" s="27">
        <f t="shared" si="0"/>
        <v>5</v>
      </c>
      <c r="AH9" s="32"/>
      <c r="AI9" s="31"/>
      <c r="AJ9" s="55"/>
      <c r="AK9" s="55"/>
      <c r="AL9" s="55"/>
      <c r="AM9" s="55"/>
      <c r="AN9" s="29"/>
    </row>
    <row r="10" spans="1:43" x14ac:dyDescent="0.4">
      <c r="B10" s="5" t="s">
        <v>4</v>
      </c>
      <c r="C10" s="26">
        <f t="shared" ref="C10:AG10" si="1">C8</f>
        <v>45566</v>
      </c>
      <c r="D10" s="26">
        <f t="shared" si="1"/>
        <v>45567</v>
      </c>
      <c r="E10" s="26">
        <f t="shared" si="1"/>
        <v>45568</v>
      </c>
      <c r="F10" s="26">
        <f t="shared" si="1"/>
        <v>45569</v>
      </c>
      <c r="G10" s="26">
        <f t="shared" si="1"/>
        <v>45570</v>
      </c>
      <c r="H10" s="26">
        <f t="shared" si="1"/>
        <v>45571</v>
      </c>
      <c r="I10" s="26">
        <f t="shared" si="1"/>
        <v>45572</v>
      </c>
      <c r="J10" s="26">
        <f t="shared" si="1"/>
        <v>45573</v>
      </c>
      <c r="K10" s="26">
        <f t="shared" si="1"/>
        <v>45574</v>
      </c>
      <c r="L10" s="26">
        <f t="shared" si="1"/>
        <v>45575</v>
      </c>
      <c r="M10" s="26">
        <f t="shared" si="1"/>
        <v>45576</v>
      </c>
      <c r="N10" s="26">
        <f t="shared" si="1"/>
        <v>45577</v>
      </c>
      <c r="O10" s="26">
        <f t="shared" si="1"/>
        <v>45578</v>
      </c>
      <c r="P10" s="26">
        <f t="shared" si="1"/>
        <v>45579</v>
      </c>
      <c r="Q10" s="26">
        <f t="shared" si="1"/>
        <v>45580</v>
      </c>
      <c r="R10" s="26">
        <f t="shared" si="1"/>
        <v>45581</v>
      </c>
      <c r="S10" s="26">
        <f t="shared" si="1"/>
        <v>45582</v>
      </c>
      <c r="T10" s="26">
        <f t="shared" si="1"/>
        <v>45583</v>
      </c>
      <c r="U10" s="26">
        <f t="shared" si="1"/>
        <v>45584</v>
      </c>
      <c r="V10" s="26">
        <f t="shared" si="1"/>
        <v>45585</v>
      </c>
      <c r="W10" s="26">
        <f t="shared" si="1"/>
        <v>45586</v>
      </c>
      <c r="X10" s="26">
        <f t="shared" si="1"/>
        <v>45587</v>
      </c>
      <c r="Y10" s="26">
        <f t="shared" si="1"/>
        <v>45588</v>
      </c>
      <c r="Z10" s="26">
        <f t="shared" si="1"/>
        <v>45589</v>
      </c>
      <c r="AA10" s="26">
        <f t="shared" si="1"/>
        <v>45590</v>
      </c>
      <c r="AB10" s="26">
        <f t="shared" si="1"/>
        <v>45591</v>
      </c>
      <c r="AC10" s="26">
        <f t="shared" si="1"/>
        <v>45592</v>
      </c>
      <c r="AD10" s="26">
        <f t="shared" si="1"/>
        <v>45593</v>
      </c>
      <c r="AE10" s="26">
        <f t="shared" si="1"/>
        <v>45594</v>
      </c>
      <c r="AF10" s="26">
        <f t="shared" si="1"/>
        <v>45595</v>
      </c>
      <c r="AG10" s="26">
        <f t="shared" si="1"/>
        <v>45596</v>
      </c>
      <c r="AH10" s="32"/>
      <c r="AI10" s="31"/>
      <c r="AJ10" s="55"/>
      <c r="AK10" s="55"/>
      <c r="AL10" s="55"/>
      <c r="AM10" s="55"/>
    </row>
    <row r="11" spans="1:43" ht="27" customHeight="1" x14ac:dyDescent="0.4">
      <c r="B11" s="31" t="s">
        <v>12</v>
      </c>
      <c r="C11" s="61" t="s">
        <v>73</v>
      </c>
      <c r="D11" s="33"/>
      <c r="E11" s="33"/>
      <c r="F11" s="33"/>
      <c r="G11" s="33"/>
      <c r="H11" s="35"/>
      <c r="I11" s="63" t="s">
        <v>45</v>
      </c>
      <c r="J11" s="37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43"/>
      <c r="Y11" s="35"/>
      <c r="Z11" s="35"/>
      <c r="AA11" s="35"/>
      <c r="AB11" s="35"/>
      <c r="AC11" s="35"/>
      <c r="AD11" s="35"/>
      <c r="AE11" s="35"/>
      <c r="AF11" s="35"/>
      <c r="AG11" s="38"/>
      <c r="AH11" s="32"/>
      <c r="AI11" s="31"/>
      <c r="AJ11" s="55"/>
      <c r="AK11" s="55"/>
      <c r="AL11" s="55"/>
      <c r="AM11" s="55"/>
    </row>
    <row r="12" spans="1:43" ht="27" customHeight="1" x14ac:dyDescent="0.4">
      <c r="B12" s="32"/>
      <c r="C12" s="62"/>
      <c r="D12" s="34"/>
      <c r="E12" s="34"/>
      <c r="F12" s="34"/>
      <c r="G12" s="34"/>
      <c r="H12" s="36"/>
      <c r="I12" s="64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4"/>
      <c r="Y12" s="36"/>
      <c r="Z12" s="36"/>
      <c r="AA12" s="36"/>
      <c r="AB12" s="36"/>
      <c r="AC12" s="36"/>
      <c r="AD12" s="36"/>
      <c r="AE12" s="36"/>
      <c r="AF12" s="36"/>
      <c r="AG12" s="38"/>
      <c r="AH12" s="32"/>
      <c r="AI12" s="31"/>
      <c r="AJ12" s="55"/>
      <c r="AK12" s="55"/>
      <c r="AL12" s="55"/>
      <c r="AM12" s="55"/>
    </row>
    <row r="13" spans="1:43" ht="27" customHeight="1" x14ac:dyDescent="0.4">
      <c r="B13" s="32"/>
      <c r="C13" s="62"/>
      <c r="D13" s="34"/>
      <c r="E13" s="34"/>
      <c r="F13" s="34"/>
      <c r="G13" s="34"/>
      <c r="H13" s="36"/>
      <c r="I13" s="64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44"/>
      <c r="Y13" s="36"/>
      <c r="Z13" s="36"/>
      <c r="AA13" s="36"/>
      <c r="AB13" s="36"/>
      <c r="AC13" s="36"/>
      <c r="AD13" s="36"/>
      <c r="AE13" s="36"/>
      <c r="AF13" s="36"/>
      <c r="AG13" s="38"/>
      <c r="AH13" s="32"/>
      <c r="AI13" s="31"/>
      <c r="AJ13" s="55"/>
      <c r="AK13" s="55"/>
      <c r="AL13" s="55"/>
      <c r="AM13" s="55"/>
    </row>
    <row r="14" spans="1:43" x14ac:dyDescent="0.4">
      <c r="B14" s="5" t="s">
        <v>13</v>
      </c>
      <c r="C14" s="18" t="s">
        <v>60</v>
      </c>
      <c r="D14" s="18" t="s">
        <v>60</v>
      </c>
      <c r="E14" s="18" t="s">
        <v>60</v>
      </c>
      <c r="F14" s="18" t="s">
        <v>60</v>
      </c>
      <c r="G14" s="18" t="s">
        <v>60</v>
      </c>
      <c r="H14" s="18" t="s">
        <v>60</v>
      </c>
      <c r="I14" s="18"/>
      <c r="J14" s="18"/>
      <c r="K14" s="18"/>
      <c r="L14" s="18"/>
      <c r="M14" s="18"/>
      <c r="N14" s="18" t="s">
        <v>58</v>
      </c>
      <c r="O14" s="18" t="s">
        <v>58</v>
      </c>
      <c r="P14" s="18"/>
      <c r="Q14" s="18"/>
      <c r="R14" s="18"/>
      <c r="S14" s="18"/>
      <c r="T14" s="18"/>
      <c r="U14" s="18" t="s">
        <v>58</v>
      </c>
      <c r="V14" s="18" t="s">
        <v>58</v>
      </c>
      <c r="W14" s="18"/>
      <c r="X14" s="18"/>
      <c r="Y14" s="18"/>
      <c r="Z14" s="18"/>
      <c r="AA14" s="18"/>
      <c r="AB14" s="18" t="s">
        <v>58</v>
      </c>
      <c r="AC14" s="18" t="s">
        <v>58</v>
      </c>
      <c r="AD14" s="18"/>
      <c r="AE14" s="18"/>
      <c r="AF14" s="18"/>
      <c r="AG14" s="18"/>
      <c r="AH14" s="18">
        <f>COUNTIF(C14:AG14,"○")</f>
        <v>6</v>
      </c>
      <c r="AI14" s="25">
        <f>AK14-AJ14</f>
        <v>45590</v>
      </c>
      <c r="AJ14" s="18">
        <f>COUNTIF(C14:AG14,"×")</f>
        <v>6</v>
      </c>
      <c r="AK14" s="30">
        <f>MAX(AC8:AG8)</f>
        <v>45596</v>
      </c>
      <c r="AL14" s="18">
        <v>6</v>
      </c>
      <c r="AM14" s="18" t="str">
        <f>IF(AH14&gt;=AL14,"○","×")</f>
        <v>○</v>
      </c>
    </row>
    <row r="15" spans="1:43" ht="27" customHeight="1" x14ac:dyDescent="0.4"/>
    <row r="16" spans="1:43" ht="18.75" customHeight="1" x14ac:dyDescent="0.4">
      <c r="B16" s="18" t="s">
        <v>1</v>
      </c>
      <c r="C16" s="40">
        <f>DATE($AD$4,$AE$4+1,1)</f>
        <v>45597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2"/>
      <c r="AH16" s="31" t="s">
        <v>15</v>
      </c>
      <c r="AI16" s="31" t="s">
        <v>43</v>
      </c>
      <c r="AJ16" s="55" t="s">
        <v>61</v>
      </c>
      <c r="AK16" s="55" t="s">
        <v>63</v>
      </c>
      <c r="AL16" s="55" t="s">
        <v>62</v>
      </c>
      <c r="AM16" s="55" t="s">
        <v>64</v>
      </c>
      <c r="AO16" s="28"/>
    </row>
    <row r="17" spans="2:41" x14ac:dyDescent="0.4">
      <c r="B17" s="18" t="s">
        <v>3</v>
      </c>
      <c r="C17" s="24">
        <f>DATE($AD$4,$AE$4+1,1)</f>
        <v>45597</v>
      </c>
      <c r="D17" s="24">
        <f>DATE($AD$4,$AE$4+1,2)</f>
        <v>45598</v>
      </c>
      <c r="E17" s="24">
        <f>DATE($AD$4,$AE$4+1,3)</f>
        <v>45599</v>
      </c>
      <c r="F17" s="24">
        <f>DATE($AD$4,$AE$4+1,4)</f>
        <v>45600</v>
      </c>
      <c r="G17" s="24">
        <f>DATE($AD$4,$AE$4+1,5)</f>
        <v>45601</v>
      </c>
      <c r="H17" s="24">
        <f>DATE($AD$4,$AE$4+1,6)</f>
        <v>45602</v>
      </c>
      <c r="I17" s="24">
        <f>DATE($AD$4,$AE$4+1,7)</f>
        <v>45603</v>
      </c>
      <c r="J17" s="24">
        <f>DATE($AD$4,$AE$4+1,8)</f>
        <v>45604</v>
      </c>
      <c r="K17" s="24">
        <f>DATE($AD$4,$AE$4+1,9)</f>
        <v>45605</v>
      </c>
      <c r="L17" s="24">
        <f>DATE($AD$4,$AE$4+1,10)</f>
        <v>45606</v>
      </c>
      <c r="M17" s="24">
        <f>DATE($AD$4,$AE$4+1,11)</f>
        <v>45607</v>
      </c>
      <c r="N17" s="24">
        <f>DATE($AD$4,$AE$4+1,12)</f>
        <v>45608</v>
      </c>
      <c r="O17" s="24">
        <f>DATE($AD$4,$AE$4+1,13)</f>
        <v>45609</v>
      </c>
      <c r="P17" s="24">
        <f>DATE($AD$4,$AE$4+1,14)</f>
        <v>45610</v>
      </c>
      <c r="Q17" s="24">
        <f>DATE($AD$4,$AE$4+1,15)</f>
        <v>45611</v>
      </c>
      <c r="R17" s="24">
        <f>DATE($AD$4,$AE$4+1,16)</f>
        <v>45612</v>
      </c>
      <c r="S17" s="24">
        <f>DATE($AD$4,$AE$4+1,17)</f>
        <v>45613</v>
      </c>
      <c r="T17" s="24">
        <f>DATE($AD$4,$AE$4+1,18)</f>
        <v>45614</v>
      </c>
      <c r="U17" s="24">
        <f>DATE($AD$4,$AE$4+1,19)</f>
        <v>45615</v>
      </c>
      <c r="V17" s="24">
        <f>DATE($AD$4,$AE$4+1,20)</f>
        <v>45616</v>
      </c>
      <c r="W17" s="24">
        <f>DATE($AD$4,$AE$4+1,21)</f>
        <v>45617</v>
      </c>
      <c r="X17" s="24">
        <f>DATE($AD$4,$AE$4+1,22)</f>
        <v>45618</v>
      </c>
      <c r="Y17" s="24">
        <f>DATE($AD$4,$AE$4+1,23)</f>
        <v>45619</v>
      </c>
      <c r="Z17" s="24">
        <f>DATE($AD$4,$AE$4+1,24)</f>
        <v>45620</v>
      </c>
      <c r="AA17" s="24">
        <f>DATE($AD$4,$AE$4+1,25)</f>
        <v>45621</v>
      </c>
      <c r="AB17" s="24">
        <f>DATE($AD$4,$AE$4+1,26)</f>
        <v>45622</v>
      </c>
      <c r="AC17" s="24">
        <f>DATE($AD$4,$AE$4+1,27)</f>
        <v>45623</v>
      </c>
      <c r="AD17" s="24">
        <f>DATE($AD$4,$AE$4+1,28)</f>
        <v>45624</v>
      </c>
      <c r="AE17" s="24">
        <f>DATE($AD$4,$AE$4+1,29)</f>
        <v>45625</v>
      </c>
      <c r="AF17" s="24">
        <f>DATE($AD$4,$AE$4+1,30)</f>
        <v>45626</v>
      </c>
      <c r="AG17" s="24"/>
      <c r="AH17" s="32"/>
      <c r="AI17" s="31"/>
      <c r="AJ17" s="55"/>
      <c r="AK17" s="55"/>
      <c r="AL17" s="55"/>
      <c r="AM17" s="55"/>
    </row>
    <row r="18" spans="2:41" hidden="1" x14ac:dyDescent="0.4">
      <c r="B18" s="5"/>
      <c r="C18" s="27">
        <f>WEEKDAY(C17)</f>
        <v>6</v>
      </c>
      <c r="D18" s="27">
        <f t="shared" ref="D18:AF18" si="2">WEEKDAY(D17)</f>
        <v>7</v>
      </c>
      <c r="E18" s="27">
        <f t="shared" si="2"/>
        <v>1</v>
      </c>
      <c r="F18" s="27">
        <f t="shared" si="2"/>
        <v>2</v>
      </c>
      <c r="G18" s="27">
        <f t="shared" si="2"/>
        <v>3</v>
      </c>
      <c r="H18" s="27">
        <f t="shared" si="2"/>
        <v>4</v>
      </c>
      <c r="I18" s="27">
        <f t="shared" si="2"/>
        <v>5</v>
      </c>
      <c r="J18" s="27">
        <f t="shared" si="2"/>
        <v>6</v>
      </c>
      <c r="K18" s="27">
        <f t="shared" si="2"/>
        <v>7</v>
      </c>
      <c r="L18" s="27">
        <f t="shared" si="2"/>
        <v>1</v>
      </c>
      <c r="M18" s="27">
        <f t="shared" si="2"/>
        <v>2</v>
      </c>
      <c r="N18" s="27">
        <f t="shared" si="2"/>
        <v>3</v>
      </c>
      <c r="O18" s="27">
        <f t="shared" si="2"/>
        <v>4</v>
      </c>
      <c r="P18" s="27">
        <f t="shared" si="2"/>
        <v>5</v>
      </c>
      <c r="Q18" s="27">
        <f t="shared" si="2"/>
        <v>6</v>
      </c>
      <c r="R18" s="27">
        <f t="shared" si="2"/>
        <v>7</v>
      </c>
      <c r="S18" s="27">
        <f t="shared" si="2"/>
        <v>1</v>
      </c>
      <c r="T18" s="27">
        <f t="shared" si="2"/>
        <v>2</v>
      </c>
      <c r="U18" s="27">
        <f t="shared" si="2"/>
        <v>3</v>
      </c>
      <c r="V18" s="27">
        <f t="shared" si="2"/>
        <v>4</v>
      </c>
      <c r="W18" s="27">
        <f t="shared" si="2"/>
        <v>5</v>
      </c>
      <c r="X18" s="27">
        <f t="shared" si="2"/>
        <v>6</v>
      </c>
      <c r="Y18" s="27">
        <f t="shared" si="2"/>
        <v>7</v>
      </c>
      <c r="Z18" s="27">
        <f t="shared" si="2"/>
        <v>1</v>
      </c>
      <c r="AA18" s="27">
        <f t="shared" si="2"/>
        <v>2</v>
      </c>
      <c r="AB18" s="27">
        <f t="shared" si="2"/>
        <v>3</v>
      </c>
      <c r="AC18" s="27">
        <f t="shared" si="2"/>
        <v>4</v>
      </c>
      <c r="AD18" s="27">
        <f t="shared" si="2"/>
        <v>5</v>
      </c>
      <c r="AE18" s="27">
        <f t="shared" si="2"/>
        <v>6</v>
      </c>
      <c r="AF18" s="27">
        <f t="shared" si="2"/>
        <v>7</v>
      </c>
      <c r="AG18" s="27"/>
      <c r="AH18" s="32"/>
      <c r="AI18" s="31"/>
      <c r="AJ18" s="55"/>
      <c r="AK18" s="55"/>
      <c r="AL18" s="55"/>
      <c r="AM18" s="55"/>
      <c r="AN18" s="29"/>
    </row>
    <row r="19" spans="2:41" x14ac:dyDescent="0.4">
      <c r="B19" s="5" t="s">
        <v>4</v>
      </c>
      <c r="C19" s="26">
        <f>C17</f>
        <v>45597</v>
      </c>
      <c r="D19" s="26">
        <f t="shared" ref="D19:AF19" si="3">D17</f>
        <v>45598</v>
      </c>
      <c r="E19" s="26">
        <f t="shared" si="3"/>
        <v>45599</v>
      </c>
      <c r="F19" s="26">
        <f t="shared" si="3"/>
        <v>45600</v>
      </c>
      <c r="G19" s="26">
        <f t="shared" si="3"/>
        <v>45601</v>
      </c>
      <c r="H19" s="26">
        <f t="shared" si="3"/>
        <v>45602</v>
      </c>
      <c r="I19" s="26">
        <f t="shared" si="3"/>
        <v>45603</v>
      </c>
      <c r="J19" s="26">
        <f t="shared" si="3"/>
        <v>45604</v>
      </c>
      <c r="K19" s="26">
        <f t="shared" si="3"/>
        <v>45605</v>
      </c>
      <c r="L19" s="26">
        <f t="shared" si="3"/>
        <v>45606</v>
      </c>
      <c r="M19" s="26">
        <f t="shared" si="3"/>
        <v>45607</v>
      </c>
      <c r="N19" s="26">
        <f t="shared" si="3"/>
        <v>45608</v>
      </c>
      <c r="O19" s="26">
        <f t="shared" si="3"/>
        <v>45609</v>
      </c>
      <c r="P19" s="26">
        <f t="shared" si="3"/>
        <v>45610</v>
      </c>
      <c r="Q19" s="26">
        <f t="shared" si="3"/>
        <v>45611</v>
      </c>
      <c r="R19" s="26">
        <f t="shared" si="3"/>
        <v>45612</v>
      </c>
      <c r="S19" s="26">
        <f t="shared" si="3"/>
        <v>45613</v>
      </c>
      <c r="T19" s="26">
        <f t="shared" si="3"/>
        <v>45614</v>
      </c>
      <c r="U19" s="26">
        <f t="shared" si="3"/>
        <v>45615</v>
      </c>
      <c r="V19" s="26">
        <f t="shared" si="3"/>
        <v>45616</v>
      </c>
      <c r="W19" s="26">
        <f t="shared" si="3"/>
        <v>45617</v>
      </c>
      <c r="X19" s="26">
        <f t="shared" si="3"/>
        <v>45618</v>
      </c>
      <c r="Y19" s="26">
        <f t="shared" si="3"/>
        <v>45619</v>
      </c>
      <c r="Z19" s="26">
        <f t="shared" si="3"/>
        <v>45620</v>
      </c>
      <c r="AA19" s="26">
        <f t="shared" si="3"/>
        <v>45621</v>
      </c>
      <c r="AB19" s="26">
        <f t="shared" si="3"/>
        <v>45622</v>
      </c>
      <c r="AC19" s="26">
        <f t="shared" si="3"/>
        <v>45623</v>
      </c>
      <c r="AD19" s="26">
        <f t="shared" si="3"/>
        <v>45624</v>
      </c>
      <c r="AE19" s="26">
        <f t="shared" si="3"/>
        <v>45625</v>
      </c>
      <c r="AF19" s="26">
        <f t="shared" si="3"/>
        <v>45626</v>
      </c>
      <c r="AG19" s="26"/>
      <c r="AH19" s="32"/>
      <c r="AI19" s="31"/>
      <c r="AJ19" s="55"/>
      <c r="AK19" s="55"/>
      <c r="AL19" s="55"/>
      <c r="AM19" s="55"/>
    </row>
    <row r="20" spans="2:41" ht="27" customHeight="1" x14ac:dyDescent="0.4">
      <c r="B20" s="31" t="s">
        <v>12</v>
      </c>
      <c r="C20" s="35"/>
      <c r="D20" s="35"/>
      <c r="E20" s="37"/>
      <c r="F20" s="39"/>
      <c r="G20" s="35"/>
      <c r="H20" s="35"/>
      <c r="I20" s="35"/>
      <c r="J20" s="35"/>
      <c r="K20" s="35"/>
      <c r="L20" s="39"/>
      <c r="M20" s="39"/>
      <c r="N20" s="35"/>
      <c r="O20" s="35"/>
      <c r="P20" s="35"/>
      <c r="Q20" s="35"/>
      <c r="R20" s="35"/>
      <c r="S20" s="39"/>
      <c r="T20" s="39"/>
      <c r="U20" s="35"/>
      <c r="V20" s="35"/>
      <c r="W20" s="35"/>
      <c r="X20" s="35"/>
      <c r="Y20" s="43"/>
      <c r="Z20" s="39"/>
      <c r="AA20" s="39"/>
      <c r="AB20" s="35"/>
      <c r="AC20" s="35"/>
      <c r="AD20" s="35"/>
      <c r="AE20" s="35"/>
      <c r="AF20" s="35"/>
      <c r="AG20" s="38"/>
      <c r="AH20" s="32"/>
      <c r="AI20" s="31"/>
      <c r="AJ20" s="55"/>
      <c r="AK20" s="55"/>
      <c r="AL20" s="55"/>
      <c r="AM20" s="55"/>
    </row>
    <row r="21" spans="2:41" ht="27" customHeight="1" x14ac:dyDescent="0.4">
      <c r="B21" s="32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44"/>
      <c r="Z21" s="36"/>
      <c r="AA21" s="36"/>
      <c r="AB21" s="36"/>
      <c r="AC21" s="36"/>
      <c r="AD21" s="36"/>
      <c r="AE21" s="36"/>
      <c r="AF21" s="36"/>
      <c r="AG21" s="38"/>
      <c r="AH21" s="32"/>
      <c r="AI21" s="31"/>
      <c r="AJ21" s="55"/>
      <c r="AK21" s="55"/>
      <c r="AL21" s="55"/>
      <c r="AM21" s="55"/>
    </row>
    <row r="22" spans="2:41" ht="27" customHeight="1" x14ac:dyDescent="0.4">
      <c r="B22" s="32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44"/>
      <c r="Z22" s="36"/>
      <c r="AA22" s="36"/>
      <c r="AB22" s="36"/>
      <c r="AC22" s="36"/>
      <c r="AD22" s="36"/>
      <c r="AE22" s="36"/>
      <c r="AF22" s="36"/>
      <c r="AG22" s="38"/>
      <c r="AH22" s="32"/>
      <c r="AI22" s="31"/>
      <c r="AJ22" s="55"/>
      <c r="AK22" s="55"/>
      <c r="AL22" s="55"/>
      <c r="AM22" s="55"/>
    </row>
    <row r="23" spans="2:41" x14ac:dyDescent="0.4">
      <c r="B23" s="5" t="s">
        <v>13</v>
      </c>
      <c r="C23" s="18"/>
      <c r="D23" s="18" t="s">
        <v>58</v>
      </c>
      <c r="E23" s="18" t="s">
        <v>58</v>
      </c>
      <c r="F23" s="18"/>
      <c r="G23" s="18"/>
      <c r="H23" s="18"/>
      <c r="I23" s="18"/>
      <c r="J23" s="18"/>
      <c r="K23" s="18" t="s">
        <v>58</v>
      </c>
      <c r="L23" s="18" t="s">
        <v>58</v>
      </c>
      <c r="M23" s="18"/>
      <c r="N23" s="18"/>
      <c r="O23" s="18"/>
      <c r="P23" s="18"/>
      <c r="Q23" s="18"/>
      <c r="R23" s="18" t="s">
        <v>58</v>
      </c>
      <c r="S23" s="18" t="s">
        <v>58</v>
      </c>
      <c r="T23" s="18"/>
      <c r="U23" s="18"/>
      <c r="V23" s="18"/>
      <c r="W23" s="18"/>
      <c r="X23" s="18"/>
      <c r="Y23" s="18" t="s">
        <v>58</v>
      </c>
      <c r="Z23" s="18" t="s">
        <v>58</v>
      </c>
      <c r="AA23" s="18"/>
      <c r="AB23" s="18"/>
      <c r="AC23" s="18"/>
      <c r="AD23" s="18"/>
      <c r="AE23" s="18"/>
      <c r="AF23" s="18" t="s">
        <v>58</v>
      </c>
      <c r="AG23" s="18"/>
      <c r="AH23" s="18">
        <f>COUNTIF(C23:AG23,"○")</f>
        <v>9</v>
      </c>
      <c r="AI23" s="25">
        <f>AK23-AJ23</f>
        <v>45626</v>
      </c>
      <c r="AJ23" s="18">
        <f>COUNTIF(C23:AG23,"×")</f>
        <v>0</v>
      </c>
      <c r="AK23" s="30">
        <f>MAX(AC17:AG17)</f>
        <v>45626</v>
      </c>
      <c r="AL23" s="18">
        <f>COUNTIF(C18:AG18,7)+COUNTIF(C18:AG18,1)</f>
        <v>9</v>
      </c>
      <c r="AM23" s="18" t="str">
        <f>IF(AH23&gt;=AL23,"○","×")</f>
        <v>○</v>
      </c>
    </row>
    <row r="24" spans="2:41" ht="27" customHeight="1" x14ac:dyDescent="0.4"/>
    <row r="25" spans="2:41" ht="18.75" customHeight="1" x14ac:dyDescent="0.4">
      <c r="B25" s="18" t="s">
        <v>1</v>
      </c>
      <c r="C25" s="40">
        <f>DATE($AD$4,$AE$4+2,1)</f>
        <v>45627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2"/>
      <c r="AH25" s="31" t="s">
        <v>15</v>
      </c>
      <c r="AI25" s="31" t="s">
        <v>43</v>
      </c>
      <c r="AJ25" s="55" t="s">
        <v>61</v>
      </c>
      <c r="AK25" s="55" t="s">
        <v>63</v>
      </c>
      <c r="AL25" s="55" t="s">
        <v>62</v>
      </c>
      <c r="AM25" s="55" t="s">
        <v>64</v>
      </c>
      <c r="AO25" s="28"/>
    </row>
    <row r="26" spans="2:41" x14ac:dyDescent="0.4">
      <c r="B26" s="18" t="s">
        <v>3</v>
      </c>
      <c r="C26" s="24">
        <f>DATE($AD$4,$AE$4+2,1)</f>
        <v>45627</v>
      </c>
      <c r="D26" s="24">
        <f>DATE($AD$4,$AE$4+2,2)</f>
        <v>45628</v>
      </c>
      <c r="E26" s="24">
        <f>DATE($AD$4,$AE$4+2,3)</f>
        <v>45629</v>
      </c>
      <c r="F26" s="24">
        <f>DATE($AD$4,$AE$4+2,4)</f>
        <v>45630</v>
      </c>
      <c r="G26" s="24">
        <f>DATE($AD$4,$AE$4+2,5)</f>
        <v>45631</v>
      </c>
      <c r="H26" s="24">
        <f>DATE($AD$4,$AE$4+2,6)</f>
        <v>45632</v>
      </c>
      <c r="I26" s="24">
        <f>DATE($AD$4,$AE$4+2,7)</f>
        <v>45633</v>
      </c>
      <c r="J26" s="24">
        <f>DATE($AD$4,$AE$4+2,8)</f>
        <v>45634</v>
      </c>
      <c r="K26" s="24">
        <f>DATE($AD$4,$AE$4+2,9)</f>
        <v>45635</v>
      </c>
      <c r="L26" s="24">
        <f>DATE($AD$4,$AE$4+2,10)</f>
        <v>45636</v>
      </c>
      <c r="M26" s="24">
        <f>DATE($AD$4,$AE$4+2,11)</f>
        <v>45637</v>
      </c>
      <c r="N26" s="24">
        <f>DATE($AD$4,$AE$4+2,12)</f>
        <v>45638</v>
      </c>
      <c r="O26" s="24">
        <f>DATE($AD$4,$AE$4+2,13)</f>
        <v>45639</v>
      </c>
      <c r="P26" s="24">
        <f>DATE($AD$4,$AE$4+2,14)</f>
        <v>45640</v>
      </c>
      <c r="Q26" s="24">
        <f>DATE($AD$4,$AE$4+2,15)</f>
        <v>45641</v>
      </c>
      <c r="R26" s="24">
        <f>DATE($AD$4,$AE$4+2,16)</f>
        <v>45642</v>
      </c>
      <c r="S26" s="24">
        <f>DATE($AD$4,$AE$4+2,17)</f>
        <v>45643</v>
      </c>
      <c r="T26" s="24">
        <f>DATE($AD$4,$AE$4+2,18)</f>
        <v>45644</v>
      </c>
      <c r="U26" s="24">
        <f>DATE($AD$4,$AE$4+2,19)</f>
        <v>45645</v>
      </c>
      <c r="V26" s="24">
        <f>DATE($AD$4,$AE$4+2,20)</f>
        <v>45646</v>
      </c>
      <c r="W26" s="24">
        <f>DATE($AD$4,$AE$4+2,21)</f>
        <v>45647</v>
      </c>
      <c r="X26" s="24">
        <f>DATE($AD$4,$AE$4+2,22)</f>
        <v>45648</v>
      </c>
      <c r="Y26" s="24">
        <f>DATE($AD$4,$AE$4+2,23)</f>
        <v>45649</v>
      </c>
      <c r="Z26" s="24">
        <f>DATE($AD$4,$AE$4+2,24)</f>
        <v>45650</v>
      </c>
      <c r="AA26" s="24">
        <f>DATE($AD$4,$AE$4+2,25)</f>
        <v>45651</v>
      </c>
      <c r="AB26" s="24">
        <f>DATE($AD$4,$AE$4+2,26)</f>
        <v>45652</v>
      </c>
      <c r="AC26" s="24">
        <f>DATE($AD$4,$AE$4+2,27)</f>
        <v>45653</v>
      </c>
      <c r="AD26" s="24">
        <f>DATE($AD$4,$AE$4+2,28)</f>
        <v>45654</v>
      </c>
      <c r="AE26" s="24">
        <f>DATE($AD$4,$AE$4+2,29)</f>
        <v>45655</v>
      </c>
      <c r="AF26" s="24">
        <f>DATE($AD$4,$AE$4+2,30)</f>
        <v>45656</v>
      </c>
      <c r="AG26" s="24">
        <f>DATE($AD$4,$AE$4+2,31)</f>
        <v>45657</v>
      </c>
      <c r="AH26" s="32"/>
      <c r="AI26" s="31"/>
      <c r="AJ26" s="55"/>
      <c r="AK26" s="55"/>
      <c r="AL26" s="55"/>
      <c r="AM26" s="55"/>
    </row>
    <row r="27" spans="2:41" hidden="1" x14ac:dyDescent="0.4">
      <c r="B27" s="5"/>
      <c r="C27" s="27">
        <f>WEEKDAY(C26)</f>
        <v>1</v>
      </c>
      <c r="D27" s="27">
        <f t="shared" ref="D27:AG27" si="4">WEEKDAY(D26)</f>
        <v>2</v>
      </c>
      <c r="E27" s="27">
        <f t="shared" si="4"/>
        <v>3</v>
      </c>
      <c r="F27" s="27">
        <f t="shared" si="4"/>
        <v>4</v>
      </c>
      <c r="G27" s="27">
        <f t="shared" si="4"/>
        <v>5</v>
      </c>
      <c r="H27" s="27">
        <f t="shared" si="4"/>
        <v>6</v>
      </c>
      <c r="I27" s="27">
        <f t="shared" si="4"/>
        <v>7</v>
      </c>
      <c r="J27" s="27">
        <f t="shared" si="4"/>
        <v>1</v>
      </c>
      <c r="K27" s="27">
        <f t="shared" si="4"/>
        <v>2</v>
      </c>
      <c r="L27" s="27">
        <f t="shared" si="4"/>
        <v>3</v>
      </c>
      <c r="M27" s="27">
        <f t="shared" si="4"/>
        <v>4</v>
      </c>
      <c r="N27" s="27">
        <f t="shared" si="4"/>
        <v>5</v>
      </c>
      <c r="O27" s="27">
        <f t="shared" si="4"/>
        <v>6</v>
      </c>
      <c r="P27" s="27">
        <f t="shared" si="4"/>
        <v>7</v>
      </c>
      <c r="Q27" s="27">
        <f t="shared" si="4"/>
        <v>1</v>
      </c>
      <c r="R27" s="27">
        <f t="shared" si="4"/>
        <v>2</v>
      </c>
      <c r="S27" s="27">
        <f t="shared" si="4"/>
        <v>3</v>
      </c>
      <c r="T27" s="27">
        <f t="shared" si="4"/>
        <v>4</v>
      </c>
      <c r="U27" s="27">
        <f t="shared" si="4"/>
        <v>5</v>
      </c>
      <c r="V27" s="27">
        <f t="shared" si="4"/>
        <v>6</v>
      </c>
      <c r="W27" s="27">
        <f t="shared" si="4"/>
        <v>7</v>
      </c>
      <c r="X27" s="27">
        <f t="shared" si="4"/>
        <v>1</v>
      </c>
      <c r="Y27" s="27">
        <f t="shared" si="4"/>
        <v>2</v>
      </c>
      <c r="Z27" s="27">
        <f t="shared" si="4"/>
        <v>3</v>
      </c>
      <c r="AA27" s="27">
        <f t="shared" si="4"/>
        <v>4</v>
      </c>
      <c r="AB27" s="27">
        <f t="shared" si="4"/>
        <v>5</v>
      </c>
      <c r="AC27" s="27">
        <f t="shared" si="4"/>
        <v>6</v>
      </c>
      <c r="AD27" s="27">
        <f t="shared" si="4"/>
        <v>7</v>
      </c>
      <c r="AE27" s="27">
        <f t="shared" si="4"/>
        <v>1</v>
      </c>
      <c r="AF27" s="27">
        <f t="shared" si="4"/>
        <v>2</v>
      </c>
      <c r="AG27" s="27">
        <f t="shared" si="4"/>
        <v>3</v>
      </c>
      <c r="AH27" s="32"/>
      <c r="AI27" s="31"/>
      <c r="AJ27" s="55"/>
      <c r="AK27" s="55"/>
      <c r="AL27" s="55"/>
      <c r="AM27" s="55"/>
      <c r="AN27" s="29"/>
    </row>
    <row r="28" spans="2:41" x14ac:dyDescent="0.4">
      <c r="B28" s="5" t="s">
        <v>4</v>
      </c>
      <c r="C28" s="26">
        <f>C26</f>
        <v>45627</v>
      </c>
      <c r="D28" s="26">
        <f t="shared" ref="D28:AF28" si="5">D26</f>
        <v>45628</v>
      </c>
      <c r="E28" s="26">
        <f t="shared" si="5"/>
        <v>45629</v>
      </c>
      <c r="F28" s="26">
        <f t="shared" si="5"/>
        <v>45630</v>
      </c>
      <c r="G28" s="26">
        <f t="shared" si="5"/>
        <v>45631</v>
      </c>
      <c r="H28" s="26">
        <f t="shared" si="5"/>
        <v>45632</v>
      </c>
      <c r="I28" s="26">
        <f t="shared" si="5"/>
        <v>45633</v>
      </c>
      <c r="J28" s="26">
        <f t="shared" si="5"/>
        <v>45634</v>
      </c>
      <c r="K28" s="26">
        <f t="shared" si="5"/>
        <v>45635</v>
      </c>
      <c r="L28" s="26">
        <f t="shared" si="5"/>
        <v>45636</v>
      </c>
      <c r="M28" s="26">
        <f t="shared" si="5"/>
        <v>45637</v>
      </c>
      <c r="N28" s="26">
        <f t="shared" si="5"/>
        <v>45638</v>
      </c>
      <c r="O28" s="26">
        <f t="shared" si="5"/>
        <v>45639</v>
      </c>
      <c r="P28" s="26">
        <f t="shared" si="5"/>
        <v>45640</v>
      </c>
      <c r="Q28" s="26">
        <f t="shared" si="5"/>
        <v>45641</v>
      </c>
      <c r="R28" s="26">
        <f t="shared" si="5"/>
        <v>45642</v>
      </c>
      <c r="S28" s="26">
        <f t="shared" si="5"/>
        <v>45643</v>
      </c>
      <c r="T28" s="26">
        <f t="shared" si="5"/>
        <v>45644</v>
      </c>
      <c r="U28" s="26">
        <f t="shared" si="5"/>
        <v>45645</v>
      </c>
      <c r="V28" s="26">
        <f t="shared" si="5"/>
        <v>45646</v>
      </c>
      <c r="W28" s="26">
        <f t="shared" si="5"/>
        <v>45647</v>
      </c>
      <c r="X28" s="26">
        <f t="shared" si="5"/>
        <v>45648</v>
      </c>
      <c r="Y28" s="26">
        <f t="shared" si="5"/>
        <v>45649</v>
      </c>
      <c r="Z28" s="26">
        <f t="shared" si="5"/>
        <v>45650</v>
      </c>
      <c r="AA28" s="26">
        <f t="shared" si="5"/>
        <v>45651</v>
      </c>
      <c r="AB28" s="26">
        <f t="shared" si="5"/>
        <v>45652</v>
      </c>
      <c r="AC28" s="26">
        <f t="shared" si="5"/>
        <v>45653</v>
      </c>
      <c r="AD28" s="26">
        <f t="shared" si="5"/>
        <v>45654</v>
      </c>
      <c r="AE28" s="26">
        <f t="shared" si="5"/>
        <v>45655</v>
      </c>
      <c r="AF28" s="26">
        <f t="shared" si="5"/>
        <v>45656</v>
      </c>
      <c r="AG28" s="26">
        <f>AG26</f>
        <v>45657</v>
      </c>
      <c r="AH28" s="32"/>
      <c r="AI28" s="31"/>
      <c r="AJ28" s="55"/>
      <c r="AK28" s="55"/>
      <c r="AL28" s="55"/>
      <c r="AM28" s="55"/>
      <c r="AN28" s="29"/>
    </row>
    <row r="29" spans="2:41" ht="27" customHeight="1" x14ac:dyDescent="0.4">
      <c r="B29" s="31" t="s">
        <v>12</v>
      </c>
      <c r="C29" s="35"/>
      <c r="D29" s="35"/>
      <c r="E29" s="35"/>
      <c r="F29" s="35"/>
      <c r="G29" s="35"/>
      <c r="H29" s="35"/>
      <c r="I29" s="37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45"/>
      <c r="Z29" s="37"/>
      <c r="AA29" s="35"/>
      <c r="AB29" s="35"/>
      <c r="AC29" s="35"/>
      <c r="AD29" s="35"/>
      <c r="AE29" s="43"/>
      <c r="AF29" s="43"/>
      <c r="AG29" s="57"/>
      <c r="AH29" s="32"/>
      <c r="AI29" s="31"/>
      <c r="AJ29" s="55"/>
      <c r="AK29" s="55"/>
      <c r="AL29" s="55"/>
      <c r="AM29" s="55"/>
    </row>
    <row r="30" spans="2:41" ht="27" customHeight="1" x14ac:dyDescent="0.4">
      <c r="B30" s="32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44"/>
      <c r="Z30" s="36"/>
      <c r="AA30" s="36"/>
      <c r="AB30" s="36"/>
      <c r="AC30" s="36"/>
      <c r="AD30" s="36"/>
      <c r="AE30" s="44"/>
      <c r="AF30" s="44"/>
      <c r="AG30" s="58"/>
      <c r="AH30" s="32"/>
      <c r="AI30" s="31"/>
      <c r="AJ30" s="55"/>
      <c r="AK30" s="55"/>
      <c r="AL30" s="55"/>
      <c r="AM30" s="55"/>
    </row>
    <row r="31" spans="2:41" ht="27" customHeight="1" x14ac:dyDescent="0.4">
      <c r="B31" s="32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44"/>
      <c r="Z31" s="36"/>
      <c r="AA31" s="36"/>
      <c r="AB31" s="36"/>
      <c r="AC31" s="36"/>
      <c r="AD31" s="36"/>
      <c r="AE31" s="44"/>
      <c r="AF31" s="44"/>
      <c r="AG31" s="58"/>
      <c r="AH31" s="32"/>
      <c r="AI31" s="31"/>
      <c r="AJ31" s="55"/>
      <c r="AK31" s="55"/>
      <c r="AL31" s="55"/>
      <c r="AM31" s="55"/>
    </row>
    <row r="32" spans="2:41" x14ac:dyDescent="0.4">
      <c r="B32" s="5" t="s">
        <v>13</v>
      </c>
      <c r="C32" s="18" t="s">
        <v>58</v>
      </c>
      <c r="D32" s="18"/>
      <c r="E32" s="18"/>
      <c r="F32" s="18"/>
      <c r="G32" s="18" t="s">
        <v>58</v>
      </c>
      <c r="H32" s="18"/>
      <c r="I32" s="18"/>
      <c r="J32" s="18" t="s">
        <v>58</v>
      </c>
      <c r="K32" s="18"/>
      <c r="L32" s="18"/>
      <c r="M32" s="18"/>
      <c r="N32" s="18"/>
      <c r="O32" s="18"/>
      <c r="P32" s="18" t="s">
        <v>58</v>
      </c>
      <c r="Q32" s="18" t="s">
        <v>58</v>
      </c>
      <c r="R32" s="18"/>
      <c r="S32" s="18"/>
      <c r="T32" s="18"/>
      <c r="U32" s="18"/>
      <c r="V32" s="18"/>
      <c r="W32" s="18" t="s">
        <v>58</v>
      </c>
      <c r="X32" s="18" t="s">
        <v>58</v>
      </c>
      <c r="Y32" s="18"/>
      <c r="Z32" s="18"/>
      <c r="AA32" s="18"/>
      <c r="AB32" s="18"/>
      <c r="AC32" s="18"/>
      <c r="AD32" s="18" t="s">
        <v>58</v>
      </c>
      <c r="AE32" s="18" t="s">
        <v>60</v>
      </c>
      <c r="AF32" s="18" t="s">
        <v>60</v>
      </c>
      <c r="AG32" s="18" t="s">
        <v>60</v>
      </c>
      <c r="AH32" s="18">
        <f>COUNTIF(C32:AG32,"○")</f>
        <v>8</v>
      </c>
      <c r="AI32" s="25">
        <f>AK32-AJ32</f>
        <v>45654</v>
      </c>
      <c r="AJ32" s="18">
        <f>COUNTIF(C32:AG32,"×")</f>
        <v>3</v>
      </c>
      <c r="AK32" s="30">
        <f>MAX(AC26:AG26)</f>
        <v>45657</v>
      </c>
      <c r="AL32" s="18">
        <v>8</v>
      </c>
      <c r="AM32" s="18" t="str">
        <f>IF(AH32&gt;=AL32,"○","×")</f>
        <v>○</v>
      </c>
    </row>
    <row r="33" spans="2:41" ht="27" customHeight="1" x14ac:dyDescent="0.4"/>
    <row r="34" spans="2:41" ht="18.75" customHeight="1" x14ac:dyDescent="0.4">
      <c r="B34" s="18" t="s">
        <v>1</v>
      </c>
      <c r="C34" s="40">
        <f>DATE($AD$4,$AE$4+3,1)</f>
        <v>45658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2"/>
      <c r="AH34" s="31" t="s">
        <v>15</v>
      </c>
      <c r="AI34" s="31" t="s">
        <v>43</v>
      </c>
      <c r="AJ34" s="55" t="s">
        <v>61</v>
      </c>
      <c r="AK34" s="55" t="s">
        <v>63</v>
      </c>
      <c r="AL34" s="55" t="s">
        <v>62</v>
      </c>
      <c r="AM34" s="55" t="s">
        <v>64</v>
      </c>
      <c r="AO34" s="28"/>
    </row>
    <row r="35" spans="2:41" x14ac:dyDescent="0.4">
      <c r="B35" s="18" t="s">
        <v>3</v>
      </c>
      <c r="C35" s="24">
        <f>DATE($AD$4,$AE$4+3,1)</f>
        <v>45658</v>
      </c>
      <c r="D35" s="24">
        <f>DATE($AD$4,$AE$4+3,2)</f>
        <v>45659</v>
      </c>
      <c r="E35" s="24">
        <f>DATE($AD$4,$AE$4+3,3)</f>
        <v>45660</v>
      </c>
      <c r="F35" s="24">
        <f>DATE($AD$4,$AE$4+3,4)</f>
        <v>45661</v>
      </c>
      <c r="G35" s="24">
        <f>DATE($AD$4,$AE$4+3,5)</f>
        <v>45662</v>
      </c>
      <c r="H35" s="24">
        <f>DATE($AD$4,$AE$4+3,6)</f>
        <v>45663</v>
      </c>
      <c r="I35" s="24">
        <f>DATE($AD$4,$AE$4+3,7)</f>
        <v>45664</v>
      </c>
      <c r="J35" s="24">
        <f>DATE($AD$4,$AE$4+3,8)</f>
        <v>45665</v>
      </c>
      <c r="K35" s="24">
        <f>DATE($AD$4,$AE$4+3,9)</f>
        <v>45666</v>
      </c>
      <c r="L35" s="24">
        <f>DATE($AD$4,$AE$4+3,10)</f>
        <v>45667</v>
      </c>
      <c r="M35" s="24">
        <f>DATE($AD$4,$AE$4+3,11)</f>
        <v>45668</v>
      </c>
      <c r="N35" s="24">
        <f>DATE($AD$4,$AE$4+3,12)</f>
        <v>45669</v>
      </c>
      <c r="O35" s="24">
        <f>DATE($AD$4,$AE$4+3,13)</f>
        <v>45670</v>
      </c>
      <c r="P35" s="24">
        <f>DATE($AD$4,$AE$4+3,14)</f>
        <v>45671</v>
      </c>
      <c r="Q35" s="24">
        <f>DATE($AD$4,$AE$4+3,15)</f>
        <v>45672</v>
      </c>
      <c r="R35" s="24">
        <f>DATE($AD$4,$AE$4+3,16)</f>
        <v>45673</v>
      </c>
      <c r="S35" s="24">
        <f>DATE($AD$4,$AE$4+3,17)</f>
        <v>45674</v>
      </c>
      <c r="T35" s="24">
        <f>DATE($AD$4,$AE$4+3,18)</f>
        <v>45675</v>
      </c>
      <c r="U35" s="24">
        <f>DATE($AD$4,$AE$4+3,19)</f>
        <v>45676</v>
      </c>
      <c r="V35" s="24">
        <f>DATE($AD$4,$AE$4+3,20)</f>
        <v>45677</v>
      </c>
      <c r="W35" s="24">
        <f>DATE($AD$4,$AE$4+3,21)</f>
        <v>45678</v>
      </c>
      <c r="X35" s="24">
        <f>DATE($AD$4,$AE$4+3,22)</f>
        <v>45679</v>
      </c>
      <c r="Y35" s="24">
        <f>DATE($AD$4,$AE$4+3,23)</f>
        <v>45680</v>
      </c>
      <c r="Z35" s="24">
        <f>DATE($AD$4,$AE$4+3,24)</f>
        <v>45681</v>
      </c>
      <c r="AA35" s="24">
        <f>DATE($AD$4,$AE$4+3,25)</f>
        <v>45682</v>
      </c>
      <c r="AB35" s="24">
        <f>DATE($AD$4,$AE$4+3,26)</f>
        <v>45683</v>
      </c>
      <c r="AC35" s="24">
        <f>DATE($AD$4,$AE$4+3,27)</f>
        <v>45684</v>
      </c>
      <c r="AD35" s="24">
        <f>DATE($AD$4,$AE$4+3,28)</f>
        <v>45685</v>
      </c>
      <c r="AE35" s="24">
        <f>DATE($AD$4,$AE$4+3,29)</f>
        <v>45686</v>
      </c>
      <c r="AF35" s="24">
        <f>DATE($AD$4,$AE$4+3,30)</f>
        <v>45687</v>
      </c>
      <c r="AG35" s="24">
        <f>DATE($AD$4,$AE$4+3,31)</f>
        <v>45688</v>
      </c>
      <c r="AH35" s="32"/>
      <c r="AI35" s="31"/>
      <c r="AJ35" s="55"/>
      <c r="AK35" s="55"/>
      <c r="AL35" s="55"/>
      <c r="AM35" s="55"/>
    </row>
    <row r="36" spans="2:41" hidden="1" x14ac:dyDescent="0.4">
      <c r="B36" s="5"/>
      <c r="C36" s="27">
        <f>WEEKDAY(C35)</f>
        <v>4</v>
      </c>
      <c r="D36" s="27">
        <f t="shared" ref="D36:AG36" si="6">WEEKDAY(D35)</f>
        <v>5</v>
      </c>
      <c r="E36" s="27">
        <f t="shared" si="6"/>
        <v>6</v>
      </c>
      <c r="F36" s="27">
        <f t="shared" si="6"/>
        <v>7</v>
      </c>
      <c r="G36" s="27">
        <f t="shared" si="6"/>
        <v>1</v>
      </c>
      <c r="H36" s="27">
        <f t="shared" si="6"/>
        <v>2</v>
      </c>
      <c r="I36" s="27">
        <f t="shared" si="6"/>
        <v>3</v>
      </c>
      <c r="J36" s="27">
        <f t="shared" si="6"/>
        <v>4</v>
      </c>
      <c r="K36" s="27">
        <f t="shared" si="6"/>
        <v>5</v>
      </c>
      <c r="L36" s="27">
        <f t="shared" si="6"/>
        <v>6</v>
      </c>
      <c r="M36" s="27">
        <f t="shared" si="6"/>
        <v>7</v>
      </c>
      <c r="N36" s="27">
        <f t="shared" si="6"/>
        <v>1</v>
      </c>
      <c r="O36" s="27">
        <f t="shared" si="6"/>
        <v>2</v>
      </c>
      <c r="P36" s="27">
        <f t="shared" si="6"/>
        <v>3</v>
      </c>
      <c r="Q36" s="27">
        <f t="shared" si="6"/>
        <v>4</v>
      </c>
      <c r="R36" s="27">
        <f t="shared" si="6"/>
        <v>5</v>
      </c>
      <c r="S36" s="27">
        <f t="shared" si="6"/>
        <v>6</v>
      </c>
      <c r="T36" s="27">
        <f t="shared" si="6"/>
        <v>7</v>
      </c>
      <c r="U36" s="27">
        <f t="shared" si="6"/>
        <v>1</v>
      </c>
      <c r="V36" s="27">
        <f t="shared" si="6"/>
        <v>2</v>
      </c>
      <c r="W36" s="27">
        <f t="shared" si="6"/>
        <v>3</v>
      </c>
      <c r="X36" s="27">
        <f t="shared" si="6"/>
        <v>4</v>
      </c>
      <c r="Y36" s="27">
        <f t="shared" si="6"/>
        <v>5</v>
      </c>
      <c r="Z36" s="27">
        <f t="shared" si="6"/>
        <v>6</v>
      </c>
      <c r="AA36" s="27">
        <f t="shared" si="6"/>
        <v>7</v>
      </c>
      <c r="AB36" s="27">
        <f t="shared" si="6"/>
        <v>1</v>
      </c>
      <c r="AC36" s="27">
        <f t="shared" si="6"/>
        <v>2</v>
      </c>
      <c r="AD36" s="27">
        <f t="shared" si="6"/>
        <v>3</v>
      </c>
      <c r="AE36" s="27">
        <f t="shared" si="6"/>
        <v>4</v>
      </c>
      <c r="AF36" s="27">
        <f t="shared" si="6"/>
        <v>5</v>
      </c>
      <c r="AG36" s="27">
        <f t="shared" si="6"/>
        <v>6</v>
      </c>
      <c r="AH36" s="32"/>
      <c r="AI36" s="31"/>
      <c r="AJ36" s="55"/>
      <c r="AK36" s="55"/>
      <c r="AL36" s="55"/>
      <c r="AM36" s="55"/>
      <c r="AN36" s="29"/>
    </row>
    <row r="37" spans="2:41" x14ac:dyDescent="0.4">
      <c r="B37" s="5" t="s">
        <v>4</v>
      </c>
      <c r="C37" s="26">
        <f>C35</f>
        <v>45658</v>
      </c>
      <c r="D37" s="26">
        <f t="shared" ref="D37:AG37" si="7">D35</f>
        <v>45659</v>
      </c>
      <c r="E37" s="26">
        <f t="shared" si="7"/>
        <v>45660</v>
      </c>
      <c r="F37" s="26">
        <f t="shared" si="7"/>
        <v>45661</v>
      </c>
      <c r="G37" s="26">
        <f t="shared" si="7"/>
        <v>45662</v>
      </c>
      <c r="H37" s="26">
        <f t="shared" si="7"/>
        <v>45663</v>
      </c>
      <c r="I37" s="26">
        <f t="shared" si="7"/>
        <v>45664</v>
      </c>
      <c r="J37" s="26">
        <f t="shared" si="7"/>
        <v>45665</v>
      </c>
      <c r="K37" s="26">
        <f t="shared" si="7"/>
        <v>45666</v>
      </c>
      <c r="L37" s="26">
        <f t="shared" si="7"/>
        <v>45667</v>
      </c>
      <c r="M37" s="26">
        <f t="shared" si="7"/>
        <v>45668</v>
      </c>
      <c r="N37" s="26">
        <f t="shared" si="7"/>
        <v>45669</v>
      </c>
      <c r="O37" s="26">
        <f t="shared" si="7"/>
        <v>45670</v>
      </c>
      <c r="P37" s="26">
        <f t="shared" si="7"/>
        <v>45671</v>
      </c>
      <c r="Q37" s="26">
        <f t="shared" si="7"/>
        <v>45672</v>
      </c>
      <c r="R37" s="26">
        <f t="shared" si="7"/>
        <v>45673</v>
      </c>
      <c r="S37" s="26">
        <f t="shared" si="7"/>
        <v>45674</v>
      </c>
      <c r="T37" s="26">
        <f t="shared" si="7"/>
        <v>45675</v>
      </c>
      <c r="U37" s="26">
        <f t="shared" si="7"/>
        <v>45676</v>
      </c>
      <c r="V37" s="26">
        <f t="shared" si="7"/>
        <v>45677</v>
      </c>
      <c r="W37" s="26">
        <f t="shared" si="7"/>
        <v>45678</v>
      </c>
      <c r="X37" s="26">
        <f t="shared" si="7"/>
        <v>45679</v>
      </c>
      <c r="Y37" s="26">
        <f t="shared" si="7"/>
        <v>45680</v>
      </c>
      <c r="Z37" s="26">
        <f t="shared" si="7"/>
        <v>45681</v>
      </c>
      <c r="AA37" s="26">
        <f t="shared" si="7"/>
        <v>45682</v>
      </c>
      <c r="AB37" s="26">
        <f t="shared" si="7"/>
        <v>45683</v>
      </c>
      <c r="AC37" s="26">
        <f t="shared" si="7"/>
        <v>45684</v>
      </c>
      <c r="AD37" s="26">
        <f t="shared" si="7"/>
        <v>45685</v>
      </c>
      <c r="AE37" s="26">
        <f t="shared" si="7"/>
        <v>45686</v>
      </c>
      <c r="AF37" s="26">
        <f t="shared" si="7"/>
        <v>45687</v>
      </c>
      <c r="AG37" s="26">
        <f t="shared" si="7"/>
        <v>45688</v>
      </c>
      <c r="AH37" s="32"/>
      <c r="AI37" s="31"/>
      <c r="AJ37" s="55"/>
      <c r="AK37" s="55"/>
      <c r="AL37" s="55"/>
      <c r="AM37" s="55"/>
      <c r="AN37" s="29"/>
    </row>
    <row r="38" spans="2:41" ht="27" customHeight="1" x14ac:dyDescent="0.4">
      <c r="B38" s="31" t="s">
        <v>12</v>
      </c>
      <c r="C38" s="45"/>
      <c r="D38" s="43"/>
      <c r="E38" s="43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8"/>
      <c r="AH38" s="32"/>
      <c r="AI38" s="31"/>
      <c r="AJ38" s="55"/>
      <c r="AK38" s="55"/>
      <c r="AL38" s="55"/>
      <c r="AM38" s="55"/>
    </row>
    <row r="39" spans="2:41" ht="27" customHeight="1" x14ac:dyDescent="0.4">
      <c r="B39" s="32"/>
      <c r="C39" s="44"/>
      <c r="D39" s="44"/>
      <c r="E39" s="44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8"/>
      <c r="AH39" s="32"/>
      <c r="AI39" s="31"/>
      <c r="AJ39" s="55"/>
      <c r="AK39" s="55"/>
      <c r="AL39" s="55"/>
      <c r="AM39" s="55"/>
    </row>
    <row r="40" spans="2:41" ht="27" customHeight="1" x14ac:dyDescent="0.4">
      <c r="B40" s="32"/>
      <c r="C40" s="44"/>
      <c r="D40" s="44"/>
      <c r="E40" s="44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8"/>
      <c r="AH40" s="32"/>
      <c r="AI40" s="31"/>
      <c r="AJ40" s="55"/>
      <c r="AK40" s="55"/>
      <c r="AL40" s="55"/>
      <c r="AM40" s="55"/>
    </row>
    <row r="41" spans="2:41" x14ac:dyDescent="0.4">
      <c r="B41" s="5" t="s">
        <v>13</v>
      </c>
      <c r="C41" s="18" t="s">
        <v>60</v>
      </c>
      <c r="D41" s="18" t="s">
        <v>60</v>
      </c>
      <c r="E41" s="18" t="s">
        <v>60</v>
      </c>
      <c r="F41" s="18" t="s">
        <v>58</v>
      </c>
      <c r="G41" s="18" t="s">
        <v>58</v>
      </c>
      <c r="H41" s="18"/>
      <c r="I41" s="18"/>
      <c r="J41" s="18"/>
      <c r="K41" s="18"/>
      <c r="L41" s="18"/>
      <c r="M41" s="18" t="s">
        <v>58</v>
      </c>
      <c r="N41" s="18" t="s">
        <v>58</v>
      </c>
      <c r="O41" s="18"/>
      <c r="P41" s="18"/>
      <c r="Q41" s="18"/>
      <c r="R41" s="18"/>
      <c r="S41" s="18"/>
      <c r="T41" s="18" t="s">
        <v>58</v>
      </c>
      <c r="U41" s="18" t="s">
        <v>58</v>
      </c>
      <c r="V41" s="18"/>
      <c r="W41" s="18"/>
      <c r="X41" s="18"/>
      <c r="Y41" s="18"/>
      <c r="Z41" s="18"/>
      <c r="AA41" s="18" t="s">
        <v>58</v>
      </c>
      <c r="AB41" s="18" t="s">
        <v>58</v>
      </c>
      <c r="AC41" s="18"/>
      <c r="AD41" s="18"/>
      <c r="AE41" s="18"/>
      <c r="AF41" s="18"/>
      <c r="AG41" s="18"/>
      <c r="AH41" s="18">
        <f>COUNTIF(C41:AG41,"○")</f>
        <v>8</v>
      </c>
      <c r="AI41" s="25">
        <f>AK41-AJ41</f>
        <v>45685</v>
      </c>
      <c r="AJ41" s="18">
        <f>COUNTIF(C41:AG41,"×")</f>
        <v>3</v>
      </c>
      <c r="AK41" s="30">
        <f>MAX(AC35:AG35)</f>
        <v>45688</v>
      </c>
      <c r="AL41" s="18">
        <v>6</v>
      </c>
      <c r="AM41" s="18" t="str">
        <f>IF(AH41&gt;=AL41,"○","×")</f>
        <v>○</v>
      </c>
    </row>
    <row r="42" spans="2:41" ht="27" customHeight="1" x14ac:dyDescent="0.4"/>
    <row r="43" spans="2:41" ht="18.75" customHeight="1" x14ac:dyDescent="0.4">
      <c r="B43" s="18" t="s">
        <v>1</v>
      </c>
      <c r="C43" s="40">
        <f>DATE($AD$4,$AE$4+4,1)</f>
        <v>45689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2"/>
      <c r="AH43" s="31" t="s">
        <v>15</v>
      </c>
      <c r="AI43" s="31" t="s">
        <v>43</v>
      </c>
      <c r="AJ43" s="55" t="s">
        <v>61</v>
      </c>
      <c r="AK43" s="55" t="s">
        <v>63</v>
      </c>
      <c r="AL43" s="55" t="s">
        <v>62</v>
      </c>
      <c r="AM43" s="55" t="s">
        <v>64</v>
      </c>
      <c r="AO43" s="28"/>
    </row>
    <row r="44" spans="2:41" x14ac:dyDescent="0.4">
      <c r="B44" s="18" t="s">
        <v>3</v>
      </c>
      <c r="C44" s="24">
        <f>DATE($AD$4,$AE$4+4,1)</f>
        <v>45689</v>
      </c>
      <c r="D44" s="24">
        <f>DATE($AD$4,$AE$4+4,2)</f>
        <v>45690</v>
      </c>
      <c r="E44" s="24">
        <f>DATE($AD$4,$AE$4+4,3)</f>
        <v>45691</v>
      </c>
      <c r="F44" s="24">
        <f>DATE($AD$4,$AE$4+4,4)</f>
        <v>45692</v>
      </c>
      <c r="G44" s="24">
        <f>DATE($AD$4,$AE$4+4,5)</f>
        <v>45693</v>
      </c>
      <c r="H44" s="24">
        <f>DATE($AD$4,$AE$4+4,6)</f>
        <v>45694</v>
      </c>
      <c r="I44" s="24">
        <f>DATE($AD$4,$AE$4+4,7)</f>
        <v>45695</v>
      </c>
      <c r="J44" s="24">
        <f>DATE($AD$4,$AE$4+4,8)</f>
        <v>45696</v>
      </c>
      <c r="K44" s="24">
        <f>DATE($AD$4,$AE$4+4,9)</f>
        <v>45697</v>
      </c>
      <c r="L44" s="24">
        <f>DATE($AD$4,$AE$4+4,10)</f>
        <v>45698</v>
      </c>
      <c r="M44" s="24">
        <f>DATE($AD$4,$AE$4+4,11)</f>
        <v>45699</v>
      </c>
      <c r="N44" s="24">
        <f>DATE($AD$4,$AE$4+4,12)</f>
        <v>45700</v>
      </c>
      <c r="O44" s="24">
        <f>DATE($AD$4,$AE$4+4,13)</f>
        <v>45701</v>
      </c>
      <c r="P44" s="24">
        <f>DATE($AD$4,$AE$4+4,14)</f>
        <v>45702</v>
      </c>
      <c r="Q44" s="24">
        <f>DATE($AD$4,$AE$4+4,15)</f>
        <v>45703</v>
      </c>
      <c r="R44" s="24">
        <f>DATE($AD$4,$AE$4+4,16)</f>
        <v>45704</v>
      </c>
      <c r="S44" s="24">
        <f>DATE($AD$4,$AE$4+4,17)</f>
        <v>45705</v>
      </c>
      <c r="T44" s="24">
        <f>DATE($AD$4,$AE$4+4,18)</f>
        <v>45706</v>
      </c>
      <c r="U44" s="24">
        <f>DATE($AD$4,$AE$4+4,19)</f>
        <v>45707</v>
      </c>
      <c r="V44" s="24">
        <f>DATE($AD$4,$AE$4+4,20)</f>
        <v>45708</v>
      </c>
      <c r="W44" s="24">
        <f>DATE($AD$4,$AE$4+4,21)</f>
        <v>45709</v>
      </c>
      <c r="X44" s="24">
        <f>DATE($AD$4,$AE$4+4,22)</f>
        <v>45710</v>
      </c>
      <c r="Y44" s="24">
        <f>DATE($AD$4,$AE$4+4,23)</f>
        <v>45711</v>
      </c>
      <c r="Z44" s="24">
        <f>DATE($AD$4,$AE$4+4,24)</f>
        <v>45712</v>
      </c>
      <c r="AA44" s="24">
        <f>DATE($AD$4,$AE$4+4,25)</f>
        <v>45713</v>
      </c>
      <c r="AB44" s="24">
        <f>DATE($AD$4,$AE$4+4,26)</f>
        <v>45714</v>
      </c>
      <c r="AC44" s="24">
        <f>DATE($AD$4,$AE$4+4,27)</f>
        <v>45715</v>
      </c>
      <c r="AD44" s="24">
        <f>DATE($AD$4,$AE$4+4,28)</f>
        <v>45716</v>
      </c>
      <c r="AE44" s="24"/>
      <c r="AF44" s="24"/>
      <c r="AG44" s="24"/>
      <c r="AH44" s="32"/>
      <c r="AI44" s="31"/>
      <c r="AJ44" s="55"/>
      <c r="AK44" s="55"/>
      <c r="AL44" s="55"/>
      <c r="AM44" s="55"/>
    </row>
    <row r="45" spans="2:41" hidden="1" x14ac:dyDescent="0.4">
      <c r="B45" s="5"/>
      <c r="C45" s="27">
        <f>WEEKDAY(C44)</f>
        <v>7</v>
      </c>
      <c r="D45" s="27">
        <f t="shared" ref="D45:AD45" si="8">WEEKDAY(D44)</f>
        <v>1</v>
      </c>
      <c r="E45" s="27">
        <f t="shared" si="8"/>
        <v>2</v>
      </c>
      <c r="F45" s="27">
        <f t="shared" si="8"/>
        <v>3</v>
      </c>
      <c r="G45" s="27">
        <f t="shared" si="8"/>
        <v>4</v>
      </c>
      <c r="H45" s="27">
        <f t="shared" si="8"/>
        <v>5</v>
      </c>
      <c r="I45" s="27">
        <f t="shared" si="8"/>
        <v>6</v>
      </c>
      <c r="J45" s="27">
        <f t="shared" si="8"/>
        <v>7</v>
      </c>
      <c r="K45" s="27">
        <f t="shared" si="8"/>
        <v>1</v>
      </c>
      <c r="L45" s="27">
        <f t="shared" si="8"/>
        <v>2</v>
      </c>
      <c r="M45" s="27">
        <f t="shared" si="8"/>
        <v>3</v>
      </c>
      <c r="N45" s="27">
        <f t="shared" si="8"/>
        <v>4</v>
      </c>
      <c r="O45" s="27">
        <f t="shared" si="8"/>
        <v>5</v>
      </c>
      <c r="P45" s="27">
        <f t="shared" si="8"/>
        <v>6</v>
      </c>
      <c r="Q45" s="27">
        <f t="shared" si="8"/>
        <v>7</v>
      </c>
      <c r="R45" s="27">
        <f t="shared" si="8"/>
        <v>1</v>
      </c>
      <c r="S45" s="27">
        <f t="shared" si="8"/>
        <v>2</v>
      </c>
      <c r="T45" s="27">
        <f t="shared" si="8"/>
        <v>3</v>
      </c>
      <c r="U45" s="27">
        <f t="shared" si="8"/>
        <v>4</v>
      </c>
      <c r="V45" s="27">
        <f t="shared" si="8"/>
        <v>5</v>
      </c>
      <c r="W45" s="27">
        <f t="shared" si="8"/>
        <v>6</v>
      </c>
      <c r="X45" s="27">
        <f t="shared" si="8"/>
        <v>7</v>
      </c>
      <c r="Y45" s="27">
        <f t="shared" si="8"/>
        <v>1</v>
      </c>
      <c r="Z45" s="27">
        <f t="shared" si="8"/>
        <v>2</v>
      </c>
      <c r="AA45" s="27">
        <f t="shared" si="8"/>
        <v>3</v>
      </c>
      <c r="AB45" s="27">
        <f t="shared" si="8"/>
        <v>4</v>
      </c>
      <c r="AC45" s="27">
        <f t="shared" si="8"/>
        <v>5</v>
      </c>
      <c r="AD45" s="27">
        <f t="shared" si="8"/>
        <v>6</v>
      </c>
      <c r="AE45" s="27"/>
      <c r="AF45" s="27"/>
      <c r="AG45" s="27"/>
      <c r="AH45" s="32"/>
      <c r="AI45" s="31"/>
      <c r="AJ45" s="55"/>
      <c r="AK45" s="55"/>
      <c r="AL45" s="55"/>
      <c r="AM45" s="55"/>
      <c r="AN45" s="29"/>
    </row>
    <row r="46" spans="2:41" x14ac:dyDescent="0.4">
      <c r="B46" s="5" t="s">
        <v>4</v>
      </c>
      <c r="C46" s="26">
        <f>C44</f>
        <v>45689</v>
      </c>
      <c r="D46" s="26">
        <f t="shared" ref="D46:AD46" si="9">D44</f>
        <v>45690</v>
      </c>
      <c r="E46" s="26">
        <f t="shared" si="9"/>
        <v>45691</v>
      </c>
      <c r="F46" s="26">
        <f t="shared" si="9"/>
        <v>45692</v>
      </c>
      <c r="G46" s="26">
        <f t="shared" si="9"/>
        <v>45693</v>
      </c>
      <c r="H46" s="26">
        <f t="shared" si="9"/>
        <v>45694</v>
      </c>
      <c r="I46" s="26">
        <f t="shared" si="9"/>
        <v>45695</v>
      </c>
      <c r="J46" s="26">
        <f t="shared" si="9"/>
        <v>45696</v>
      </c>
      <c r="K46" s="26">
        <f t="shared" si="9"/>
        <v>45697</v>
      </c>
      <c r="L46" s="26">
        <f t="shared" si="9"/>
        <v>45698</v>
      </c>
      <c r="M46" s="26">
        <f t="shared" si="9"/>
        <v>45699</v>
      </c>
      <c r="N46" s="26">
        <f t="shared" si="9"/>
        <v>45700</v>
      </c>
      <c r="O46" s="26">
        <f t="shared" si="9"/>
        <v>45701</v>
      </c>
      <c r="P46" s="26">
        <f t="shared" si="9"/>
        <v>45702</v>
      </c>
      <c r="Q46" s="26">
        <f t="shared" si="9"/>
        <v>45703</v>
      </c>
      <c r="R46" s="26">
        <f t="shared" si="9"/>
        <v>45704</v>
      </c>
      <c r="S46" s="26">
        <f t="shared" si="9"/>
        <v>45705</v>
      </c>
      <c r="T46" s="26">
        <f t="shared" si="9"/>
        <v>45706</v>
      </c>
      <c r="U46" s="26">
        <f t="shared" si="9"/>
        <v>45707</v>
      </c>
      <c r="V46" s="26">
        <f t="shared" si="9"/>
        <v>45708</v>
      </c>
      <c r="W46" s="26">
        <f t="shared" si="9"/>
        <v>45709</v>
      </c>
      <c r="X46" s="26">
        <f t="shared" si="9"/>
        <v>45710</v>
      </c>
      <c r="Y46" s="26">
        <f t="shared" si="9"/>
        <v>45711</v>
      </c>
      <c r="Z46" s="26">
        <f t="shared" si="9"/>
        <v>45712</v>
      </c>
      <c r="AA46" s="26">
        <f t="shared" si="9"/>
        <v>45713</v>
      </c>
      <c r="AB46" s="26">
        <f t="shared" si="9"/>
        <v>45714</v>
      </c>
      <c r="AC46" s="26">
        <f t="shared" si="9"/>
        <v>45715</v>
      </c>
      <c r="AD46" s="26">
        <f t="shared" si="9"/>
        <v>45716</v>
      </c>
      <c r="AE46" s="26"/>
      <c r="AF46" s="26"/>
      <c r="AG46" s="26"/>
      <c r="AH46" s="32"/>
      <c r="AI46" s="31"/>
      <c r="AJ46" s="55"/>
      <c r="AK46" s="55"/>
      <c r="AL46" s="55"/>
      <c r="AM46" s="55"/>
      <c r="AN46" s="29"/>
    </row>
    <row r="47" spans="2:41" ht="27" customHeight="1" x14ac:dyDescent="0.4">
      <c r="B47" s="31" t="s">
        <v>12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45"/>
      <c r="N47" s="65" t="s">
        <v>71</v>
      </c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8"/>
      <c r="AH47" s="32"/>
      <c r="AI47" s="31"/>
      <c r="AJ47" s="55"/>
      <c r="AK47" s="55"/>
      <c r="AL47" s="55"/>
      <c r="AM47" s="55"/>
    </row>
    <row r="48" spans="2:41" ht="27" customHeight="1" x14ac:dyDescent="0.4">
      <c r="B48" s="32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44"/>
      <c r="N48" s="6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8"/>
      <c r="AH48" s="32"/>
      <c r="AI48" s="31"/>
      <c r="AJ48" s="55"/>
      <c r="AK48" s="55"/>
      <c r="AL48" s="55"/>
      <c r="AM48" s="55"/>
    </row>
    <row r="49" spans="2:41" ht="27" customHeight="1" x14ac:dyDescent="0.4">
      <c r="B49" s="32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44"/>
      <c r="N49" s="6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8"/>
      <c r="AH49" s="32"/>
      <c r="AI49" s="31"/>
      <c r="AJ49" s="55"/>
      <c r="AK49" s="55"/>
      <c r="AL49" s="55"/>
      <c r="AM49" s="55"/>
    </row>
    <row r="50" spans="2:41" x14ac:dyDescent="0.4">
      <c r="B50" s="5" t="s">
        <v>13</v>
      </c>
      <c r="C50" s="18" t="s">
        <v>58</v>
      </c>
      <c r="D50" s="18" t="s">
        <v>58</v>
      </c>
      <c r="E50" s="18"/>
      <c r="F50" s="18"/>
      <c r="G50" s="18"/>
      <c r="H50" s="18"/>
      <c r="I50" s="18"/>
      <c r="J50" s="18" t="s">
        <v>58</v>
      </c>
      <c r="K50" s="18" t="s">
        <v>58</v>
      </c>
      <c r="L50" s="18"/>
      <c r="M50" s="18"/>
      <c r="N50" s="18" t="s">
        <v>60</v>
      </c>
      <c r="O50" s="18" t="s">
        <v>60</v>
      </c>
      <c r="P50" s="18" t="s">
        <v>60</v>
      </c>
      <c r="Q50" s="18" t="s">
        <v>60</v>
      </c>
      <c r="R50" s="18" t="s">
        <v>60</v>
      </c>
      <c r="S50" s="18" t="s">
        <v>60</v>
      </c>
      <c r="T50" s="18" t="s">
        <v>60</v>
      </c>
      <c r="U50" s="18"/>
      <c r="V50" s="18"/>
      <c r="W50" s="18"/>
      <c r="X50" s="18" t="s">
        <v>58</v>
      </c>
      <c r="Y50" s="18" t="s">
        <v>58</v>
      </c>
      <c r="Z50" s="18"/>
      <c r="AA50" s="18"/>
      <c r="AB50" s="18"/>
      <c r="AC50" s="18"/>
      <c r="AD50" s="18"/>
      <c r="AE50" s="18"/>
      <c r="AF50" s="18"/>
      <c r="AG50" s="18"/>
      <c r="AH50" s="18">
        <f>COUNTIF(C50:AG50,"○")</f>
        <v>6</v>
      </c>
      <c r="AI50" s="25">
        <f>AK50-AJ50</f>
        <v>45709</v>
      </c>
      <c r="AJ50" s="18">
        <f>COUNTIF(C50:AG50,"×")</f>
        <v>7</v>
      </c>
      <c r="AK50" s="30">
        <f>MAX(AC44:AG44)</f>
        <v>45716</v>
      </c>
      <c r="AL50" s="18">
        <v>6</v>
      </c>
      <c r="AM50" s="18" t="str">
        <f>IF(AH50&gt;=AL50,"○","×")</f>
        <v>○</v>
      </c>
      <c r="AN50" s="28"/>
    </row>
    <row r="51" spans="2:41" ht="27" customHeight="1" x14ac:dyDescent="0.4"/>
    <row r="52" spans="2:41" ht="18.75" customHeight="1" x14ac:dyDescent="0.4">
      <c r="B52" s="18" t="s">
        <v>1</v>
      </c>
      <c r="C52" s="40">
        <f>DATE($AD$4,$AE$4+5,1)</f>
        <v>45717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2"/>
      <c r="AH52" s="31" t="s">
        <v>15</v>
      </c>
      <c r="AI52" s="31" t="s">
        <v>43</v>
      </c>
      <c r="AJ52" s="55" t="s">
        <v>61</v>
      </c>
      <c r="AK52" s="55" t="s">
        <v>63</v>
      </c>
      <c r="AL52" s="55" t="s">
        <v>62</v>
      </c>
      <c r="AM52" s="55" t="s">
        <v>64</v>
      </c>
      <c r="AO52" s="28"/>
    </row>
    <row r="53" spans="2:41" x14ac:dyDescent="0.4">
      <c r="B53" s="18" t="s">
        <v>3</v>
      </c>
      <c r="C53" s="24">
        <f>DATE($AD$4,$AE$4+5,1)</f>
        <v>45717</v>
      </c>
      <c r="D53" s="24">
        <f>DATE($AD$4,$AE$4+5,2)</f>
        <v>45718</v>
      </c>
      <c r="E53" s="24">
        <f>DATE($AD$4,$AE$4+5,3)</f>
        <v>45719</v>
      </c>
      <c r="F53" s="24">
        <f>DATE($AD$4,$AE$4+5,4)</f>
        <v>45720</v>
      </c>
      <c r="G53" s="24">
        <f>DATE($AD$4,$AE$4+5,5)</f>
        <v>45721</v>
      </c>
      <c r="H53" s="24">
        <f>DATE($AD$4,$AE$4+5,6)</f>
        <v>45722</v>
      </c>
      <c r="I53" s="24">
        <f>DATE($AD$4,$AE$4+5,7)</f>
        <v>45723</v>
      </c>
      <c r="J53" s="24">
        <f>DATE($AD$4,$AE$4+5,8)</f>
        <v>45724</v>
      </c>
      <c r="K53" s="24">
        <f>DATE($AD$4,$AE$4+5,9)</f>
        <v>45725</v>
      </c>
      <c r="L53" s="24">
        <f>DATE($AD$4,$AE$4+5,10)</f>
        <v>45726</v>
      </c>
      <c r="M53" s="24">
        <f>DATE($AD$4,$AE$4+5,11)</f>
        <v>45727</v>
      </c>
      <c r="N53" s="24">
        <f>DATE($AD$4,$AE$4+5,12)</f>
        <v>45728</v>
      </c>
      <c r="O53" s="24">
        <f>DATE($AD$4,$AE$4+5,13)</f>
        <v>45729</v>
      </c>
      <c r="P53" s="24">
        <f>DATE($AD$4,$AE$4+5,14)</f>
        <v>45730</v>
      </c>
      <c r="Q53" s="24">
        <f>DATE($AD$4,$AE$4+5,15)</f>
        <v>45731</v>
      </c>
      <c r="R53" s="24">
        <f>DATE($AD$4,$AE$4+5,16)</f>
        <v>45732</v>
      </c>
      <c r="S53" s="24">
        <f>DATE($AD$4,$AE$4+5,17)</f>
        <v>45733</v>
      </c>
      <c r="T53" s="24">
        <f>DATE($AD$4,$AE$4+5,18)</f>
        <v>45734</v>
      </c>
      <c r="U53" s="24">
        <f>DATE($AD$4,$AE$4+5,19)</f>
        <v>45735</v>
      </c>
      <c r="V53" s="24">
        <f>DATE($AD$4,$AE$4+5,20)</f>
        <v>45736</v>
      </c>
      <c r="W53" s="24">
        <f>DATE($AD$4,$AE$4+5,21)</f>
        <v>45737</v>
      </c>
      <c r="X53" s="24">
        <f>DATE($AD$4,$AE$4+5,22)</f>
        <v>45738</v>
      </c>
      <c r="Y53" s="24">
        <f>DATE($AD$4,$AE$4+5,23)</f>
        <v>45739</v>
      </c>
      <c r="Z53" s="24">
        <f>DATE($AD$4,$AE$4+5,24)</f>
        <v>45740</v>
      </c>
      <c r="AA53" s="24">
        <f>DATE($AD$4,$AE$4+5,25)</f>
        <v>45741</v>
      </c>
      <c r="AB53" s="24">
        <f>DATE($AD$4,$AE$4+5,26)</f>
        <v>45742</v>
      </c>
      <c r="AC53" s="24">
        <f>DATE($AD$4,$AE$4+5,27)</f>
        <v>45743</v>
      </c>
      <c r="AD53" s="24">
        <f>DATE($AD$4,$AE$4+5,28)</f>
        <v>45744</v>
      </c>
      <c r="AE53" s="24">
        <f>DATE($AD$4,$AE$4+5,29)</f>
        <v>45745</v>
      </c>
      <c r="AF53" s="24">
        <f>DATE($AD$4,$AE$4+5,30)</f>
        <v>45746</v>
      </c>
      <c r="AG53" s="24">
        <f>DATE($AD$4,$AE$4+5,31)</f>
        <v>45747</v>
      </c>
      <c r="AH53" s="32"/>
      <c r="AI53" s="31"/>
      <c r="AJ53" s="55"/>
      <c r="AK53" s="55"/>
      <c r="AL53" s="55"/>
      <c r="AM53" s="55"/>
    </row>
    <row r="54" spans="2:41" hidden="1" x14ac:dyDescent="0.4">
      <c r="B54" s="5"/>
      <c r="C54" s="27">
        <f>WEEKDAY(C53)</f>
        <v>7</v>
      </c>
      <c r="D54" s="27">
        <f t="shared" ref="D54:AG54" si="10">WEEKDAY(D53)</f>
        <v>1</v>
      </c>
      <c r="E54" s="27">
        <f t="shared" si="10"/>
        <v>2</v>
      </c>
      <c r="F54" s="27">
        <f t="shared" si="10"/>
        <v>3</v>
      </c>
      <c r="G54" s="27">
        <f t="shared" si="10"/>
        <v>4</v>
      </c>
      <c r="H54" s="27">
        <f t="shared" si="10"/>
        <v>5</v>
      </c>
      <c r="I54" s="27">
        <f t="shared" si="10"/>
        <v>6</v>
      </c>
      <c r="J54" s="27">
        <f t="shared" si="10"/>
        <v>7</v>
      </c>
      <c r="K54" s="27">
        <f t="shared" si="10"/>
        <v>1</v>
      </c>
      <c r="L54" s="27">
        <f t="shared" si="10"/>
        <v>2</v>
      </c>
      <c r="M54" s="27">
        <f t="shared" si="10"/>
        <v>3</v>
      </c>
      <c r="N54" s="27">
        <f t="shared" si="10"/>
        <v>4</v>
      </c>
      <c r="O54" s="27">
        <f t="shared" si="10"/>
        <v>5</v>
      </c>
      <c r="P54" s="27">
        <f t="shared" si="10"/>
        <v>6</v>
      </c>
      <c r="Q54" s="27">
        <f t="shared" si="10"/>
        <v>7</v>
      </c>
      <c r="R54" s="27">
        <f t="shared" si="10"/>
        <v>1</v>
      </c>
      <c r="S54" s="27">
        <f t="shared" si="10"/>
        <v>2</v>
      </c>
      <c r="T54" s="27">
        <f t="shared" si="10"/>
        <v>3</v>
      </c>
      <c r="U54" s="27">
        <f t="shared" si="10"/>
        <v>4</v>
      </c>
      <c r="V54" s="27">
        <f t="shared" si="10"/>
        <v>5</v>
      </c>
      <c r="W54" s="27">
        <f t="shared" si="10"/>
        <v>6</v>
      </c>
      <c r="X54" s="27">
        <f t="shared" si="10"/>
        <v>7</v>
      </c>
      <c r="Y54" s="27">
        <f t="shared" si="10"/>
        <v>1</v>
      </c>
      <c r="Z54" s="27">
        <f t="shared" si="10"/>
        <v>2</v>
      </c>
      <c r="AA54" s="27">
        <f t="shared" si="10"/>
        <v>3</v>
      </c>
      <c r="AB54" s="27">
        <f t="shared" si="10"/>
        <v>4</v>
      </c>
      <c r="AC54" s="27">
        <f t="shared" si="10"/>
        <v>5</v>
      </c>
      <c r="AD54" s="27">
        <f t="shared" si="10"/>
        <v>6</v>
      </c>
      <c r="AE54" s="27">
        <f t="shared" si="10"/>
        <v>7</v>
      </c>
      <c r="AF54" s="27">
        <f t="shared" si="10"/>
        <v>1</v>
      </c>
      <c r="AG54" s="27">
        <f t="shared" si="10"/>
        <v>2</v>
      </c>
      <c r="AH54" s="32"/>
      <c r="AI54" s="31"/>
      <c r="AJ54" s="55"/>
      <c r="AK54" s="55"/>
      <c r="AL54" s="55"/>
      <c r="AM54" s="55"/>
      <c r="AN54" s="29"/>
    </row>
    <row r="55" spans="2:41" x14ac:dyDescent="0.4">
      <c r="B55" s="5" t="s">
        <v>4</v>
      </c>
      <c r="C55" s="26">
        <f>C53</f>
        <v>45717</v>
      </c>
      <c r="D55" s="26">
        <f t="shared" ref="D55:AG55" si="11">D53</f>
        <v>45718</v>
      </c>
      <c r="E55" s="26">
        <f t="shared" si="11"/>
        <v>45719</v>
      </c>
      <c r="F55" s="26">
        <f t="shared" si="11"/>
        <v>45720</v>
      </c>
      <c r="G55" s="26">
        <f t="shared" si="11"/>
        <v>45721</v>
      </c>
      <c r="H55" s="26">
        <f t="shared" si="11"/>
        <v>45722</v>
      </c>
      <c r="I55" s="26">
        <f t="shared" si="11"/>
        <v>45723</v>
      </c>
      <c r="J55" s="26">
        <f t="shared" si="11"/>
        <v>45724</v>
      </c>
      <c r="K55" s="26">
        <f t="shared" si="11"/>
        <v>45725</v>
      </c>
      <c r="L55" s="26">
        <f t="shared" si="11"/>
        <v>45726</v>
      </c>
      <c r="M55" s="26">
        <f t="shared" si="11"/>
        <v>45727</v>
      </c>
      <c r="N55" s="26">
        <f t="shared" si="11"/>
        <v>45728</v>
      </c>
      <c r="O55" s="26">
        <f t="shared" si="11"/>
        <v>45729</v>
      </c>
      <c r="P55" s="26">
        <f t="shared" si="11"/>
        <v>45730</v>
      </c>
      <c r="Q55" s="26">
        <f t="shared" si="11"/>
        <v>45731</v>
      </c>
      <c r="R55" s="26">
        <f t="shared" si="11"/>
        <v>45732</v>
      </c>
      <c r="S55" s="26">
        <f t="shared" si="11"/>
        <v>45733</v>
      </c>
      <c r="T55" s="26">
        <f t="shared" si="11"/>
        <v>45734</v>
      </c>
      <c r="U55" s="26">
        <f t="shared" si="11"/>
        <v>45735</v>
      </c>
      <c r="V55" s="26">
        <f t="shared" si="11"/>
        <v>45736</v>
      </c>
      <c r="W55" s="26">
        <f t="shared" si="11"/>
        <v>45737</v>
      </c>
      <c r="X55" s="26">
        <f t="shared" si="11"/>
        <v>45738</v>
      </c>
      <c r="Y55" s="26">
        <f t="shared" si="11"/>
        <v>45739</v>
      </c>
      <c r="Z55" s="26">
        <f t="shared" si="11"/>
        <v>45740</v>
      </c>
      <c r="AA55" s="26">
        <f t="shared" si="11"/>
        <v>45741</v>
      </c>
      <c r="AB55" s="26">
        <f t="shared" si="11"/>
        <v>45742</v>
      </c>
      <c r="AC55" s="26">
        <f t="shared" si="11"/>
        <v>45743</v>
      </c>
      <c r="AD55" s="26">
        <f t="shared" si="11"/>
        <v>45744</v>
      </c>
      <c r="AE55" s="26">
        <f t="shared" si="11"/>
        <v>45745</v>
      </c>
      <c r="AF55" s="26">
        <f t="shared" si="11"/>
        <v>45746</v>
      </c>
      <c r="AG55" s="26">
        <f t="shared" si="11"/>
        <v>45747</v>
      </c>
      <c r="AH55" s="32"/>
      <c r="AI55" s="31"/>
      <c r="AJ55" s="55"/>
      <c r="AK55" s="55"/>
      <c r="AL55" s="55"/>
      <c r="AM55" s="55"/>
      <c r="AN55" s="29"/>
    </row>
    <row r="56" spans="2:41" ht="27" customHeight="1" x14ac:dyDescent="0.4">
      <c r="B56" s="31" t="s">
        <v>12</v>
      </c>
      <c r="C56" s="45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65" t="s">
        <v>72</v>
      </c>
      <c r="P56" s="39"/>
      <c r="Q56" s="43"/>
      <c r="R56" s="39"/>
      <c r="S56" s="39"/>
      <c r="T56" s="39"/>
      <c r="U56" s="39"/>
      <c r="V56" s="39"/>
      <c r="W56" s="46"/>
      <c r="X56" s="39"/>
      <c r="Y56" s="39"/>
      <c r="Z56" s="39"/>
      <c r="AA56" s="39"/>
      <c r="AB56" s="39"/>
      <c r="AC56" s="39"/>
      <c r="AD56" s="39"/>
      <c r="AE56" s="39"/>
      <c r="AF56" s="39"/>
      <c r="AG56" s="38"/>
      <c r="AH56" s="32"/>
      <c r="AI56" s="31"/>
      <c r="AJ56" s="55"/>
      <c r="AK56" s="55"/>
      <c r="AL56" s="55"/>
      <c r="AM56" s="55"/>
    </row>
    <row r="57" spans="2:41" ht="27" customHeight="1" x14ac:dyDescent="0.4">
      <c r="B57" s="32"/>
      <c r="C57" s="4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66"/>
      <c r="P57" s="36"/>
      <c r="Q57" s="44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8"/>
      <c r="AH57" s="32"/>
      <c r="AI57" s="31"/>
      <c r="AJ57" s="55"/>
      <c r="AK57" s="55"/>
      <c r="AL57" s="55"/>
      <c r="AM57" s="55"/>
    </row>
    <row r="58" spans="2:41" ht="27" customHeight="1" x14ac:dyDescent="0.4">
      <c r="B58" s="32"/>
      <c r="C58" s="4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66"/>
      <c r="P58" s="36"/>
      <c r="Q58" s="44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8"/>
      <c r="AH58" s="32"/>
      <c r="AI58" s="31"/>
      <c r="AJ58" s="55"/>
      <c r="AK58" s="55"/>
      <c r="AL58" s="55"/>
      <c r="AM58" s="55"/>
    </row>
    <row r="59" spans="2:41" x14ac:dyDescent="0.4">
      <c r="B59" s="5" t="s">
        <v>13</v>
      </c>
      <c r="C59" s="18" t="s">
        <v>58</v>
      </c>
      <c r="D59" s="18" t="s">
        <v>58</v>
      </c>
      <c r="E59" s="18"/>
      <c r="F59" s="18"/>
      <c r="G59" s="18"/>
      <c r="H59" s="18"/>
      <c r="I59" s="18"/>
      <c r="J59" s="18" t="s">
        <v>58</v>
      </c>
      <c r="K59" s="18" t="s">
        <v>58</v>
      </c>
      <c r="L59" s="18"/>
      <c r="M59" s="18"/>
      <c r="N59" s="18"/>
      <c r="O59" s="18" t="s">
        <v>60</v>
      </c>
      <c r="P59" s="18" t="s">
        <v>60</v>
      </c>
      <c r="Q59" s="18" t="s">
        <v>60</v>
      </c>
      <c r="R59" s="18" t="s">
        <v>60</v>
      </c>
      <c r="S59" s="18" t="s">
        <v>60</v>
      </c>
      <c r="T59" s="18" t="s">
        <v>60</v>
      </c>
      <c r="U59" s="18" t="s">
        <v>60</v>
      </c>
      <c r="V59" s="18" t="s">
        <v>60</v>
      </c>
      <c r="W59" s="18" t="s">
        <v>60</v>
      </c>
      <c r="X59" s="18" t="s">
        <v>60</v>
      </c>
      <c r="Y59" s="18" t="s">
        <v>60</v>
      </c>
      <c r="Z59" s="18" t="s">
        <v>60</v>
      </c>
      <c r="AA59" s="18" t="s">
        <v>60</v>
      </c>
      <c r="AB59" s="18" t="s">
        <v>60</v>
      </c>
      <c r="AC59" s="18" t="s">
        <v>60</v>
      </c>
      <c r="AD59" s="18" t="s">
        <v>60</v>
      </c>
      <c r="AE59" s="18" t="s">
        <v>60</v>
      </c>
      <c r="AF59" s="18" t="s">
        <v>60</v>
      </c>
      <c r="AG59" s="18" t="s">
        <v>60</v>
      </c>
      <c r="AH59" s="18">
        <f>COUNTIF(C59:AG59,"○")</f>
        <v>4</v>
      </c>
      <c r="AI59" s="25">
        <f>AK59-AJ59</f>
        <v>45728</v>
      </c>
      <c r="AJ59" s="18">
        <f>COUNTIF(C59:AG59,"×")</f>
        <v>19</v>
      </c>
      <c r="AK59" s="30">
        <f>MAX(AC53:AG53)</f>
        <v>45747</v>
      </c>
      <c r="AL59" s="18">
        <v>4</v>
      </c>
      <c r="AM59" s="18" t="str">
        <f>IF(AH59&gt;=AL59,"○","×")</f>
        <v>○</v>
      </c>
    </row>
    <row r="60" spans="2:41" ht="25.5" customHeight="1" x14ac:dyDescent="0.4"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N60" s="7"/>
      <c r="AO60" s="7"/>
    </row>
    <row r="61" spans="2:41" ht="25.5" customHeight="1" x14ac:dyDescent="0.4">
      <c r="T61" s="7"/>
      <c r="U61" s="7"/>
      <c r="V61" s="7"/>
      <c r="W61" s="7"/>
      <c r="X61" s="60" t="s">
        <v>64</v>
      </c>
      <c r="Y61" s="60"/>
      <c r="Z61" s="60"/>
      <c r="AA61" s="60"/>
      <c r="AB61" s="60"/>
      <c r="AC61" s="60" t="str">
        <f>IF(AND(AM14="○",AM23="○",AM32="○",AM41="○",AM50="○",AM59="○"),"達成","未達成")</f>
        <v>達成</v>
      </c>
      <c r="AD61" s="60"/>
      <c r="AE61" s="60"/>
      <c r="AF61" s="60"/>
      <c r="AG61" s="54"/>
      <c r="AH61" s="54"/>
      <c r="AI61" s="54"/>
      <c r="AL61" s="28"/>
      <c r="AN61" s="7"/>
      <c r="AO61" s="7"/>
    </row>
    <row r="62" spans="2:41" ht="25.5" customHeight="1" x14ac:dyDescent="0.4">
      <c r="T62" s="7"/>
      <c r="U62" s="7"/>
      <c r="V62" s="7"/>
      <c r="W62" s="7"/>
      <c r="X62" s="54" t="s">
        <v>51</v>
      </c>
      <c r="Y62" s="53"/>
      <c r="Z62" s="53"/>
      <c r="AA62" s="53"/>
      <c r="AB62" s="53"/>
      <c r="AC62" s="54">
        <f>AH14+AH23+AH32+AH41+AH50+AH59</f>
        <v>41</v>
      </c>
      <c r="AD62" s="54"/>
      <c r="AE62" s="54"/>
      <c r="AF62" s="54"/>
      <c r="AG62" s="54" t="s">
        <v>50</v>
      </c>
      <c r="AH62" s="54"/>
      <c r="AI62" s="54"/>
      <c r="AL62" s="28"/>
      <c r="AN62" s="7"/>
      <c r="AO62" s="7"/>
    </row>
    <row r="63" spans="2:41" ht="25.5" customHeight="1" x14ac:dyDescent="0.4">
      <c r="T63" s="7"/>
      <c r="U63" s="7"/>
      <c r="V63" s="7"/>
      <c r="W63" s="7"/>
      <c r="X63" s="53" t="s">
        <v>48</v>
      </c>
      <c r="Y63" s="53"/>
      <c r="Z63" s="53"/>
      <c r="AA63" s="53"/>
      <c r="AB63" s="53"/>
      <c r="AC63" s="56">
        <v>144</v>
      </c>
      <c r="AD63" s="56"/>
      <c r="AE63" s="56"/>
      <c r="AF63" s="56"/>
      <c r="AG63" s="53" t="s">
        <v>50</v>
      </c>
      <c r="AH63" s="53"/>
      <c r="AI63" s="53"/>
      <c r="AL63" s="28"/>
      <c r="AN63" s="7"/>
      <c r="AO63" s="7"/>
    </row>
    <row r="64" spans="2:41" ht="25.5" customHeight="1" x14ac:dyDescent="0.4">
      <c r="T64" s="7"/>
      <c r="U64" s="7"/>
      <c r="V64" s="7"/>
      <c r="W64" s="7"/>
      <c r="X64" s="52" t="s">
        <v>49</v>
      </c>
      <c r="Y64" s="53"/>
      <c r="Z64" s="53"/>
      <c r="AA64" s="53"/>
      <c r="AB64" s="53"/>
      <c r="AC64" s="48">
        <f>ROUNDDOWN((AC62/AC63)*100,2)</f>
        <v>28.47</v>
      </c>
      <c r="AD64" s="48"/>
      <c r="AE64" s="48"/>
      <c r="AF64" s="48"/>
      <c r="AG64" s="47" t="s">
        <v>32</v>
      </c>
      <c r="AH64" s="47"/>
      <c r="AI64" s="47"/>
      <c r="AL64" s="28"/>
      <c r="AN64" s="7"/>
      <c r="AO64" s="7"/>
    </row>
    <row r="65" spans="3:41" ht="25.5" customHeight="1" x14ac:dyDescent="0.4">
      <c r="T65" s="7"/>
      <c r="U65" s="7"/>
      <c r="V65" s="7"/>
      <c r="W65" s="7"/>
      <c r="X65" s="22" t="s">
        <v>52</v>
      </c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L65" s="28"/>
      <c r="AN65" s="7"/>
      <c r="AO65" s="7" t="s">
        <v>68</v>
      </c>
    </row>
    <row r="66" spans="3:41" ht="25.5" customHeight="1" x14ac:dyDescent="0.4">
      <c r="T66" s="7"/>
      <c r="U66" s="7"/>
      <c r="V66" s="7"/>
      <c r="W66" s="7"/>
      <c r="X66" s="7"/>
      <c r="Y66" s="7"/>
      <c r="Z66" s="54" t="s">
        <v>44</v>
      </c>
      <c r="AA66" s="54"/>
      <c r="AB66" s="54"/>
      <c r="AC66" s="54"/>
      <c r="AD66" s="54"/>
      <c r="AE66" s="67" t="str">
        <f>IF(AND(AC61="達成"),AO65,IF(AC64&gt;28.5,AO66,IF(28.5&gt;AC64,AO67,)))</f>
        <v>月単位（4週8休以上）</v>
      </c>
      <c r="AF66" s="67"/>
      <c r="AG66" s="67"/>
      <c r="AH66" s="67"/>
      <c r="AI66" s="67"/>
      <c r="AL66" s="28"/>
      <c r="AN66" t="s">
        <v>41</v>
      </c>
      <c r="AO66" s="7" t="s">
        <v>65</v>
      </c>
    </row>
    <row r="67" spans="3:41" x14ac:dyDescent="0.4"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L67" s="28"/>
      <c r="AN67" t="s">
        <v>66</v>
      </c>
      <c r="AO67" s="7" t="s">
        <v>67</v>
      </c>
    </row>
    <row r="68" spans="3:41" ht="19.5" x14ac:dyDescent="0.4">
      <c r="AE68" s="2"/>
    </row>
    <row r="69" spans="3:41" ht="19.5" x14ac:dyDescent="0.4">
      <c r="P69" s="15"/>
      <c r="Q69" s="15"/>
      <c r="R69" s="15"/>
      <c r="S69" s="15"/>
      <c r="T69" s="15"/>
      <c r="U69" s="15"/>
      <c r="V69" s="15"/>
      <c r="W69" s="15"/>
      <c r="X69" s="15"/>
    </row>
    <row r="70" spans="3:41" ht="19.5" x14ac:dyDescent="0.4">
      <c r="P70" s="16"/>
      <c r="Q70" s="16"/>
      <c r="R70" s="16"/>
      <c r="S70" s="16"/>
      <c r="T70" s="16"/>
      <c r="U70" s="16"/>
      <c r="V70" s="16"/>
      <c r="W70" s="16"/>
      <c r="X70" s="16"/>
    </row>
    <row r="71" spans="3:41" ht="19.5" x14ac:dyDescent="0.4">
      <c r="P71" s="16"/>
      <c r="Q71" s="16"/>
      <c r="R71" s="16"/>
      <c r="S71" s="16"/>
      <c r="T71" s="17"/>
      <c r="U71" s="17"/>
      <c r="V71" s="17"/>
      <c r="W71" s="16"/>
      <c r="X71" s="16"/>
    </row>
    <row r="72" spans="3:41" x14ac:dyDescent="0.4">
      <c r="C72">
        <f t="shared" ref="C72:AG72" si="12">WEEKDAY(C8)</f>
        <v>3</v>
      </c>
      <c r="D72">
        <f t="shared" si="12"/>
        <v>4</v>
      </c>
      <c r="E72">
        <f t="shared" si="12"/>
        <v>5</v>
      </c>
      <c r="F72">
        <f t="shared" si="12"/>
        <v>6</v>
      </c>
      <c r="G72">
        <f t="shared" si="12"/>
        <v>7</v>
      </c>
      <c r="H72">
        <f t="shared" si="12"/>
        <v>1</v>
      </c>
      <c r="I72">
        <f t="shared" si="12"/>
        <v>2</v>
      </c>
      <c r="J72">
        <f t="shared" si="12"/>
        <v>3</v>
      </c>
      <c r="K72">
        <f t="shared" si="12"/>
        <v>4</v>
      </c>
      <c r="L72">
        <f t="shared" si="12"/>
        <v>5</v>
      </c>
      <c r="M72">
        <f t="shared" si="12"/>
        <v>6</v>
      </c>
      <c r="N72">
        <f t="shared" si="12"/>
        <v>7</v>
      </c>
      <c r="O72">
        <f t="shared" si="12"/>
        <v>1</v>
      </c>
      <c r="P72">
        <f t="shared" si="12"/>
        <v>2</v>
      </c>
      <c r="Q72">
        <f t="shared" si="12"/>
        <v>3</v>
      </c>
      <c r="R72">
        <f t="shared" si="12"/>
        <v>4</v>
      </c>
      <c r="S72">
        <f t="shared" si="12"/>
        <v>5</v>
      </c>
      <c r="T72">
        <f t="shared" si="12"/>
        <v>6</v>
      </c>
      <c r="U72">
        <f t="shared" si="12"/>
        <v>7</v>
      </c>
      <c r="V72">
        <f t="shared" si="12"/>
        <v>1</v>
      </c>
      <c r="W72">
        <f t="shared" si="12"/>
        <v>2</v>
      </c>
      <c r="X72">
        <f t="shared" si="12"/>
        <v>3</v>
      </c>
      <c r="Y72">
        <f t="shared" si="12"/>
        <v>4</v>
      </c>
      <c r="Z72">
        <f t="shared" si="12"/>
        <v>5</v>
      </c>
      <c r="AA72">
        <f t="shared" si="12"/>
        <v>6</v>
      </c>
      <c r="AB72">
        <f t="shared" si="12"/>
        <v>7</v>
      </c>
      <c r="AC72">
        <f t="shared" si="12"/>
        <v>1</v>
      </c>
      <c r="AD72">
        <f t="shared" si="12"/>
        <v>2</v>
      </c>
      <c r="AE72">
        <f t="shared" si="12"/>
        <v>3</v>
      </c>
      <c r="AF72">
        <f t="shared" si="12"/>
        <v>4</v>
      </c>
      <c r="AG72">
        <f t="shared" si="12"/>
        <v>5</v>
      </c>
      <c r="AH72">
        <f>COUNTIF(C72:AG72,7)+COUNTIF(C72:AG72,1)</f>
        <v>8</v>
      </c>
    </row>
    <row r="73" spans="3:41" x14ac:dyDescent="0.4">
      <c r="C73">
        <f>WEEKDAY(C17)</f>
        <v>6</v>
      </c>
      <c r="D73">
        <f t="shared" ref="D73:AG73" si="13">WEEKDAY(D17)</f>
        <v>7</v>
      </c>
      <c r="E73">
        <f t="shared" si="13"/>
        <v>1</v>
      </c>
      <c r="F73">
        <f t="shared" si="13"/>
        <v>2</v>
      </c>
      <c r="G73">
        <f t="shared" si="13"/>
        <v>3</v>
      </c>
      <c r="H73">
        <f t="shared" si="13"/>
        <v>4</v>
      </c>
      <c r="I73">
        <f t="shared" si="13"/>
        <v>5</v>
      </c>
      <c r="J73">
        <f t="shared" si="13"/>
        <v>6</v>
      </c>
      <c r="K73">
        <f t="shared" si="13"/>
        <v>7</v>
      </c>
      <c r="L73">
        <f t="shared" si="13"/>
        <v>1</v>
      </c>
      <c r="M73">
        <f t="shared" si="13"/>
        <v>2</v>
      </c>
      <c r="N73">
        <f t="shared" si="13"/>
        <v>3</v>
      </c>
      <c r="O73">
        <f t="shared" si="13"/>
        <v>4</v>
      </c>
      <c r="P73">
        <f t="shared" si="13"/>
        <v>5</v>
      </c>
      <c r="Q73">
        <f t="shared" si="13"/>
        <v>6</v>
      </c>
      <c r="R73">
        <f t="shared" si="13"/>
        <v>7</v>
      </c>
      <c r="S73">
        <f t="shared" si="13"/>
        <v>1</v>
      </c>
      <c r="T73">
        <f t="shared" si="13"/>
        <v>2</v>
      </c>
      <c r="U73">
        <f t="shared" si="13"/>
        <v>3</v>
      </c>
      <c r="V73">
        <f t="shared" si="13"/>
        <v>4</v>
      </c>
      <c r="W73">
        <f t="shared" si="13"/>
        <v>5</v>
      </c>
      <c r="X73">
        <f t="shared" si="13"/>
        <v>6</v>
      </c>
      <c r="Y73">
        <f t="shared" si="13"/>
        <v>7</v>
      </c>
      <c r="Z73">
        <f t="shared" si="13"/>
        <v>1</v>
      </c>
      <c r="AA73">
        <f t="shared" si="13"/>
        <v>2</v>
      </c>
      <c r="AB73">
        <f t="shared" si="13"/>
        <v>3</v>
      </c>
      <c r="AC73">
        <f t="shared" si="13"/>
        <v>4</v>
      </c>
      <c r="AD73">
        <f t="shared" si="13"/>
        <v>5</v>
      </c>
      <c r="AE73">
        <f t="shared" si="13"/>
        <v>6</v>
      </c>
      <c r="AF73">
        <f t="shared" si="13"/>
        <v>7</v>
      </c>
      <c r="AG73">
        <f t="shared" si="13"/>
        <v>7</v>
      </c>
      <c r="AH73">
        <f>COUNTIF(C73:AG73,7)+COUNTIF(C73:AG73,1)</f>
        <v>10</v>
      </c>
    </row>
    <row r="74" spans="3:41" x14ac:dyDescent="0.4">
      <c r="P74" s="14"/>
      <c r="Q74" s="14"/>
      <c r="R74" s="14"/>
      <c r="S74" s="14"/>
      <c r="T74" s="14"/>
      <c r="U74" s="14"/>
      <c r="V74" s="14"/>
      <c r="W74" s="14"/>
      <c r="X74" s="14"/>
    </row>
  </sheetData>
  <mergeCells count="248">
    <mergeCell ref="Z66:AD66"/>
    <mergeCell ref="AE66:AI66"/>
    <mergeCell ref="X63:AB63"/>
    <mergeCell ref="AC63:AF63"/>
    <mergeCell ref="AG63:AI63"/>
    <mergeCell ref="X64:AB64"/>
    <mergeCell ref="AC64:AF64"/>
    <mergeCell ref="AG64:AI64"/>
    <mergeCell ref="AF56:AF58"/>
    <mergeCell ref="AG56:AG58"/>
    <mergeCell ref="X61:AB61"/>
    <mergeCell ref="AC61:AF61"/>
    <mergeCell ref="AG61:AI61"/>
    <mergeCell ref="X62:AB62"/>
    <mergeCell ref="AC62:AF62"/>
    <mergeCell ref="AG62:AI62"/>
    <mergeCell ref="Z56:Z58"/>
    <mergeCell ref="AA56:AA58"/>
    <mergeCell ref="AB56:AB58"/>
    <mergeCell ref="AC56:AC58"/>
    <mergeCell ref="AD56:AD58"/>
    <mergeCell ref="AE56:AE58"/>
    <mergeCell ref="AH52:AH58"/>
    <mergeCell ref="AI52:AI58"/>
    <mergeCell ref="T56:T58"/>
    <mergeCell ref="U56:U58"/>
    <mergeCell ref="V56:V58"/>
    <mergeCell ref="W56:W58"/>
    <mergeCell ref="X56:X58"/>
    <mergeCell ref="Y56:Y58"/>
    <mergeCell ref="N56:N58"/>
    <mergeCell ref="O56:O58"/>
    <mergeCell ref="P56:P58"/>
    <mergeCell ref="Q56:Q58"/>
    <mergeCell ref="R56:R58"/>
    <mergeCell ref="S56:S58"/>
    <mergeCell ref="H56:H58"/>
    <mergeCell ref="I56:I58"/>
    <mergeCell ref="J56:J58"/>
    <mergeCell ref="K56:K58"/>
    <mergeCell ref="L56:L58"/>
    <mergeCell ref="M56:M58"/>
    <mergeCell ref="B56:B58"/>
    <mergeCell ref="C56:C58"/>
    <mergeCell ref="D56:D58"/>
    <mergeCell ref="E56:E58"/>
    <mergeCell ref="F56:F58"/>
    <mergeCell ref="G56:G58"/>
    <mergeCell ref="AJ52:AJ58"/>
    <mergeCell ref="AK52:AK58"/>
    <mergeCell ref="AL52:AL58"/>
    <mergeCell ref="AM52:AM58"/>
    <mergeCell ref="AC47:AC49"/>
    <mergeCell ref="AD47:AD49"/>
    <mergeCell ref="AE47:AE49"/>
    <mergeCell ref="AF47:AF49"/>
    <mergeCell ref="AG47:AG49"/>
    <mergeCell ref="C52:AG52"/>
    <mergeCell ref="W47:W49"/>
    <mergeCell ref="X47:X49"/>
    <mergeCell ref="Y47:Y49"/>
    <mergeCell ref="Z47:Z49"/>
    <mergeCell ref="AA47:AA49"/>
    <mergeCell ref="AB47:AB49"/>
    <mergeCell ref="Q47:Q49"/>
    <mergeCell ref="R47:R49"/>
    <mergeCell ref="S47:S49"/>
    <mergeCell ref="T47:T49"/>
    <mergeCell ref="U47:U49"/>
    <mergeCell ref="V47:V49"/>
    <mergeCell ref="K47:K49"/>
    <mergeCell ref="L47:L49"/>
    <mergeCell ref="M47:M49"/>
    <mergeCell ref="N47:N49"/>
    <mergeCell ref="O47:O49"/>
    <mergeCell ref="P47:P49"/>
    <mergeCell ref="AI43:AI49"/>
    <mergeCell ref="AJ43:AJ49"/>
    <mergeCell ref="AK43:AK49"/>
    <mergeCell ref="AL43:AL49"/>
    <mergeCell ref="AM43:AM49"/>
    <mergeCell ref="AH43:AH49"/>
    <mergeCell ref="B47:B49"/>
    <mergeCell ref="C47:C49"/>
    <mergeCell ref="D47:D49"/>
    <mergeCell ref="E47:E49"/>
    <mergeCell ref="F47:F49"/>
    <mergeCell ref="AD38:AD40"/>
    <mergeCell ref="AE38:AE40"/>
    <mergeCell ref="AF38:AF40"/>
    <mergeCell ref="AG38:AG40"/>
    <mergeCell ref="C43:AG43"/>
    <mergeCell ref="G47:G49"/>
    <mergeCell ref="H47:H49"/>
    <mergeCell ref="I47:I49"/>
    <mergeCell ref="J47:J49"/>
    <mergeCell ref="X38:X40"/>
    <mergeCell ref="Y38:Y40"/>
    <mergeCell ref="Z38:Z40"/>
    <mergeCell ref="AA38:AA40"/>
    <mergeCell ref="AB38:AB40"/>
    <mergeCell ref="AC38:AC40"/>
    <mergeCell ref="R38:R40"/>
    <mergeCell ref="S38:S40"/>
    <mergeCell ref="T38:T40"/>
    <mergeCell ref="U38:U40"/>
    <mergeCell ref="AK34:AK40"/>
    <mergeCell ref="AL34:AL40"/>
    <mergeCell ref="AM34:AM40"/>
    <mergeCell ref="B38:B40"/>
    <mergeCell ref="C38:C40"/>
    <mergeCell ref="D38:D40"/>
    <mergeCell ref="E38:E40"/>
    <mergeCell ref="F38:F40"/>
    <mergeCell ref="G38:G40"/>
    <mergeCell ref="V38:V40"/>
    <mergeCell ref="W38:W40"/>
    <mergeCell ref="L38:L40"/>
    <mergeCell ref="M38:M40"/>
    <mergeCell ref="N38:N40"/>
    <mergeCell ref="O38:O40"/>
    <mergeCell ref="P38:P40"/>
    <mergeCell ref="Q38:Q40"/>
    <mergeCell ref="AJ34:AJ40"/>
    <mergeCell ref="C34:AG34"/>
    <mergeCell ref="AH34:AH40"/>
    <mergeCell ref="AI34:AI40"/>
    <mergeCell ref="H38:H40"/>
    <mergeCell ref="I38:I40"/>
    <mergeCell ref="J38:J40"/>
    <mergeCell ref="K38:K40"/>
    <mergeCell ref="Y29:Y31"/>
    <mergeCell ref="Z29:Z31"/>
    <mergeCell ref="AA29:AA31"/>
    <mergeCell ref="AB29:AB31"/>
    <mergeCell ref="AC29:AC31"/>
    <mergeCell ref="AD29:AD31"/>
    <mergeCell ref="S29:S31"/>
    <mergeCell ref="T29:T31"/>
    <mergeCell ref="U29:U31"/>
    <mergeCell ref="V29:V31"/>
    <mergeCell ref="W29:W31"/>
    <mergeCell ref="X29:X31"/>
    <mergeCell ref="M29:M31"/>
    <mergeCell ref="N29:N31"/>
    <mergeCell ref="Q29:Q31"/>
    <mergeCell ref="R29:R31"/>
    <mergeCell ref="AM25:AM31"/>
    <mergeCell ref="B29:B31"/>
    <mergeCell ref="C29:C31"/>
    <mergeCell ref="D29:D31"/>
    <mergeCell ref="E29:E31"/>
    <mergeCell ref="F29:F31"/>
    <mergeCell ref="G29:G31"/>
    <mergeCell ref="H29:H31"/>
    <mergeCell ref="AE29:AE31"/>
    <mergeCell ref="AF29:AF31"/>
    <mergeCell ref="AG29:AG31"/>
    <mergeCell ref="C25:AG25"/>
    <mergeCell ref="AH25:AH31"/>
    <mergeCell ref="AI25:AI31"/>
    <mergeCell ref="AJ25:AJ31"/>
    <mergeCell ref="I29:I31"/>
    <mergeCell ref="J29:J31"/>
    <mergeCell ref="K29:K31"/>
    <mergeCell ref="L29:L31"/>
    <mergeCell ref="O29:O31"/>
    <mergeCell ref="P29:P31"/>
    <mergeCell ref="P20:P22"/>
    <mergeCell ref="Q20:Q22"/>
    <mergeCell ref="R20:R22"/>
    <mergeCell ref="S20:S22"/>
    <mergeCell ref="AL16:AL22"/>
    <mergeCell ref="Z20:Z22"/>
    <mergeCell ref="AA20:AA22"/>
    <mergeCell ref="AB20:AB22"/>
    <mergeCell ref="AC20:AC22"/>
    <mergeCell ref="AD20:AD22"/>
    <mergeCell ref="AE20:AE22"/>
    <mergeCell ref="T20:T22"/>
    <mergeCell ref="U20:U22"/>
    <mergeCell ref="V20:V22"/>
    <mergeCell ref="W20:W22"/>
    <mergeCell ref="X20:X22"/>
    <mergeCell ref="Y20:Y22"/>
    <mergeCell ref="AK25:AK31"/>
    <mergeCell ref="AL25:AL31"/>
    <mergeCell ref="AM16:AM22"/>
    <mergeCell ref="B20:B22"/>
    <mergeCell ref="C20:C22"/>
    <mergeCell ref="D20:D22"/>
    <mergeCell ref="E20:E22"/>
    <mergeCell ref="F20:F22"/>
    <mergeCell ref="G20:G22"/>
    <mergeCell ref="H20:H22"/>
    <mergeCell ref="I20:I22"/>
    <mergeCell ref="AF20:AF22"/>
    <mergeCell ref="AG20:AG22"/>
    <mergeCell ref="N20:N22"/>
    <mergeCell ref="O20:O22"/>
    <mergeCell ref="AG11:AG13"/>
    <mergeCell ref="C16:AG16"/>
    <mergeCell ref="AH16:AH22"/>
    <mergeCell ref="AI16:AI22"/>
    <mergeCell ref="AJ16:AJ22"/>
    <mergeCell ref="AK16:AK22"/>
    <mergeCell ref="J20:J22"/>
    <mergeCell ref="K20:K22"/>
    <mergeCell ref="L20:L22"/>
    <mergeCell ref="M20:M22"/>
    <mergeCell ref="AA11:AA13"/>
    <mergeCell ref="AB11:AB13"/>
    <mergeCell ref="AC11:AC13"/>
    <mergeCell ref="AD11:AD13"/>
    <mergeCell ref="AE11:AE13"/>
    <mergeCell ref="AF11:AF13"/>
    <mergeCell ref="U11:U13"/>
    <mergeCell ref="V11:V13"/>
    <mergeCell ref="W11:W13"/>
    <mergeCell ref="X11:X13"/>
    <mergeCell ref="Y11:Y13"/>
    <mergeCell ref="Z11:Z13"/>
    <mergeCell ref="O11:O13"/>
    <mergeCell ref="P11:P13"/>
    <mergeCell ref="Q11:Q13"/>
    <mergeCell ref="R11:R13"/>
    <mergeCell ref="S11:S13"/>
    <mergeCell ref="T11:T13"/>
    <mergeCell ref="AM7:AM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C7:AG7"/>
    <mergeCell ref="AH7:AH13"/>
    <mergeCell ref="AI7:AI13"/>
    <mergeCell ref="AJ7:AJ13"/>
    <mergeCell ref="AK7:AK13"/>
    <mergeCell ref="AL7:AL13"/>
    <mergeCell ref="K11:K13"/>
    <mergeCell ref="L11:L13"/>
    <mergeCell ref="M11:M13"/>
    <mergeCell ref="N11:N13"/>
  </mergeCells>
  <phoneticPr fontId="1"/>
  <conditionalFormatting sqref="C10:AG13">
    <cfRule type="expression" dxfId="11" priority="11">
      <formula>C$14="×"</formula>
    </cfRule>
    <cfRule type="expression" dxfId="10" priority="12">
      <formula>C$14="○"</formula>
    </cfRule>
  </conditionalFormatting>
  <conditionalFormatting sqref="C19:AG22">
    <cfRule type="expression" dxfId="9" priority="9">
      <formula>C$23="×"</formula>
    </cfRule>
    <cfRule type="expression" dxfId="8" priority="10">
      <formula>C$23="○"</formula>
    </cfRule>
  </conditionalFormatting>
  <conditionalFormatting sqref="C28:AG31">
    <cfRule type="expression" dxfId="7" priority="7">
      <formula>C$32="×"</formula>
    </cfRule>
    <cfRule type="expression" dxfId="6" priority="8">
      <formula>C$32="○"</formula>
    </cfRule>
  </conditionalFormatting>
  <conditionalFormatting sqref="C37:AG40">
    <cfRule type="expression" dxfId="5" priority="5">
      <formula>C$41="×"</formula>
    </cfRule>
    <cfRule type="expression" dxfId="4" priority="6">
      <formula>C$41="○"</formula>
    </cfRule>
  </conditionalFormatting>
  <conditionalFormatting sqref="C46:AG49">
    <cfRule type="expression" dxfId="3" priority="3">
      <formula>C$50="×"</formula>
    </cfRule>
    <cfRule type="expression" dxfId="2" priority="4">
      <formula>C$50="○"</formula>
    </cfRule>
  </conditionalFormatting>
  <conditionalFormatting sqref="C55:AG58">
    <cfRule type="expression" dxfId="1" priority="1">
      <formula>C$59="×"</formula>
    </cfRule>
    <cfRule type="expression" dxfId="0" priority="2">
      <formula>C$59="○"</formula>
    </cfRule>
  </conditionalFormatting>
  <dataValidations count="1">
    <dataValidation type="list" allowBlank="1" showInputMessage="1" showErrorMessage="1" sqref="AE66:AI66" xr:uid="{3AA20F54-7928-483F-BC54-A71FA6EE01E3}">
      <formula1>$AO$65:$AO$67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&amp;R&amp;20（別紙２）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3EE4-7161-465B-97B5-E60552D2A0B5}">
  <sheetPr>
    <pageSetUpPr fitToPage="1"/>
  </sheetPr>
  <dimension ref="A1:AK67"/>
  <sheetViews>
    <sheetView view="pageBreakPreview" topLeftCell="A42" zoomScaleNormal="85" zoomScaleSheetLayoutView="100" zoomScalePageLayoutView="70" workbookViewId="0">
      <selection activeCell="AK47" sqref="AK47"/>
    </sheetView>
  </sheetViews>
  <sheetFormatPr defaultRowHeight="18.75" x14ac:dyDescent="0.4"/>
  <cols>
    <col min="2" max="35" width="4.875" customWidth="1"/>
    <col min="36" max="37" width="18.125" customWidth="1"/>
  </cols>
  <sheetData>
    <row r="1" spans="1:36" ht="24" x14ac:dyDescent="0.4">
      <c r="A1" s="8"/>
      <c r="AG1" s="11"/>
      <c r="AH1" s="11"/>
      <c r="AI1" s="11"/>
    </row>
    <row r="2" spans="1:36" ht="25.5" x14ac:dyDescent="0.4">
      <c r="B2" s="10" t="s">
        <v>53</v>
      </c>
    </row>
    <row r="4" spans="1:36" ht="24" x14ac:dyDescent="0.4">
      <c r="B4" s="9" t="s">
        <v>16</v>
      </c>
      <c r="D4" s="19" t="s">
        <v>54</v>
      </c>
    </row>
    <row r="5" spans="1:36" ht="24" x14ac:dyDescent="0.4">
      <c r="B5" s="9" t="s">
        <v>17</v>
      </c>
      <c r="D5" s="19" t="s">
        <v>55</v>
      </c>
    </row>
    <row r="6" spans="1:36" ht="21.75" customHeight="1" x14ac:dyDescent="0.4"/>
    <row r="7" spans="1:36" ht="18.75" customHeight="1" x14ac:dyDescent="0.4">
      <c r="B7" s="18" t="s">
        <v>1</v>
      </c>
      <c r="C7" s="68">
        <v>10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70"/>
      <c r="AH7" s="31" t="s">
        <v>15</v>
      </c>
      <c r="AI7" s="31" t="s">
        <v>42</v>
      </c>
    </row>
    <row r="8" spans="1:36" x14ac:dyDescent="0.4">
      <c r="B8" s="18" t="s">
        <v>3</v>
      </c>
      <c r="C8" s="18">
        <v>1</v>
      </c>
      <c r="D8" s="18">
        <v>2</v>
      </c>
      <c r="E8" s="18">
        <v>3</v>
      </c>
      <c r="F8" s="18">
        <v>4</v>
      </c>
      <c r="G8" s="18">
        <v>5</v>
      </c>
      <c r="H8" s="3">
        <v>6</v>
      </c>
      <c r="I8" s="3">
        <v>7</v>
      </c>
      <c r="J8" s="1">
        <v>8</v>
      </c>
      <c r="K8" s="18">
        <v>9</v>
      </c>
      <c r="L8" s="18">
        <v>10</v>
      </c>
      <c r="M8" s="18">
        <v>11</v>
      </c>
      <c r="N8" s="18">
        <v>12</v>
      </c>
      <c r="O8" s="3">
        <v>13</v>
      </c>
      <c r="P8" s="3">
        <v>14</v>
      </c>
      <c r="Q8" s="18">
        <v>15</v>
      </c>
      <c r="R8" s="18">
        <v>16</v>
      </c>
      <c r="S8" s="18">
        <v>17</v>
      </c>
      <c r="T8" s="18">
        <v>18</v>
      </c>
      <c r="U8" s="18">
        <v>19</v>
      </c>
      <c r="V8" s="3">
        <v>20</v>
      </c>
      <c r="W8" s="3">
        <v>21</v>
      </c>
      <c r="X8" s="18">
        <v>22</v>
      </c>
      <c r="Y8" s="18">
        <v>23</v>
      </c>
      <c r="Z8" s="18">
        <v>24</v>
      </c>
      <c r="AA8" s="18">
        <v>25</v>
      </c>
      <c r="AB8" s="18">
        <v>26</v>
      </c>
      <c r="AC8" s="3">
        <v>27</v>
      </c>
      <c r="AD8" s="3">
        <v>28</v>
      </c>
      <c r="AE8" s="18">
        <v>29</v>
      </c>
      <c r="AF8" s="18">
        <v>30</v>
      </c>
      <c r="AG8" s="18">
        <v>31</v>
      </c>
      <c r="AH8" s="32"/>
      <c r="AI8" s="31"/>
      <c r="AJ8" s="21"/>
    </row>
    <row r="9" spans="1:36" x14ac:dyDescent="0.4">
      <c r="B9" s="5" t="s">
        <v>4</v>
      </c>
      <c r="C9" s="18" t="s">
        <v>5</v>
      </c>
      <c r="D9" s="18" t="s">
        <v>7</v>
      </c>
      <c r="E9" s="18" t="s">
        <v>8</v>
      </c>
      <c r="F9" s="18" t="s">
        <v>9</v>
      </c>
      <c r="G9" s="18" t="s">
        <v>10</v>
      </c>
      <c r="H9" s="3" t="s">
        <v>11</v>
      </c>
      <c r="I9" s="3" t="s">
        <v>2</v>
      </c>
      <c r="J9" s="1" t="s">
        <v>0</v>
      </c>
      <c r="K9" s="18" t="s">
        <v>6</v>
      </c>
      <c r="L9" s="18" t="s">
        <v>8</v>
      </c>
      <c r="M9" s="18" t="s">
        <v>9</v>
      </c>
      <c r="N9" s="18" t="s">
        <v>10</v>
      </c>
      <c r="O9" s="3" t="s">
        <v>11</v>
      </c>
      <c r="P9" s="3" t="s">
        <v>2</v>
      </c>
      <c r="Q9" s="18" t="s">
        <v>0</v>
      </c>
      <c r="R9" s="18" t="s">
        <v>6</v>
      </c>
      <c r="S9" s="18" t="s">
        <v>8</v>
      </c>
      <c r="T9" s="18" t="s">
        <v>9</v>
      </c>
      <c r="U9" s="18" t="s">
        <v>10</v>
      </c>
      <c r="V9" s="3" t="s">
        <v>11</v>
      </c>
      <c r="W9" s="3" t="s">
        <v>2</v>
      </c>
      <c r="X9" s="18" t="s">
        <v>0</v>
      </c>
      <c r="Y9" s="18" t="s">
        <v>6</v>
      </c>
      <c r="Z9" s="18" t="s">
        <v>8</v>
      </c>
      <c r="AA9" s="18" t="s">
        <v>9</v>
      </c>
      <c r="AB9" s="18" t="s">
        <v>10</v>
      </c>
      <c r="AC9" s="3" t="s">
        <v>11</v>
      </c>
      <c r="AD9" s="3" t="s">
        <v>2</v>
      </c>
      <c r="AE9" s="18" t="s">
        <v>0</v>
      </c>
      <c r="AF9" s="18" t="s">
        <v>6</v>
      </c>
      <c r="AG9" s="18" t="s">
        <v>8</v>
      </c>
      <c r="AH9" s="32"/>
      <c r="AI9" s="31"/>
      <c r="AJ9" s="20"/>
    </row>
    <row r="10" spans="1:36" ht="27" customHeight="1" x14ac:dyDescent="0.4">
      <c r="B10" s="31" t="s">
        <v>12</v>
      </c>
      <c r="C10" s="33"/>
      <c r="D10" s="33"/>
      <c r="E10" s="33"/>
      <c r="F10" s="33"/>
      <c r="G10" s="33"/>
      <c r="H10" s="71"/>
      <c r="I10" s="71"/>
      <c r="J10" s="73" t="s">
        <v>22</v>
      </c>
      <c r="K10" s="33"/>
      <c r="L10" s="33"/>
      <c r="M10" s="33"/>
      <c r="N10" s="33"/>
      <c r="O10" s="71"/>
      <c r="P10" s="71"/>
      <c r="Q10" s="33"/>
      <c r="R10" s="33"/>
      <c r="S10" s="33"/>
      <c r="T10" s="33"/>
      <c r="U10" s="33"/>
      <c r="V10" s="71"/>
      <c r="W10" s="71"/>
      <c r="X10" s="63" t="s">
        <v>45</v>
      </c>
      <c r="Y10" s="33"/>
      <c r="Z10" s="33"/>
      <c r="AA10" s="33"/>
      <c r="AB10" s="33"/>
      <c r="AC10" s="71"/>
      <c r="AD10" s="71"/>
      <c r="AE10" s="33"/>
      <c r="AF10" s="33"/>
      <c r="AG10" s="75"/>
      <c r="AH10" s="32"/>
      <c r="AI10" s="31"/>
    </row>
    <row r="11" spans="1:36" ht="27" customHeight="1" x14ac:dyDescent="0.4">
      <c r="B11" s="32"/>
      <c r="C11" s="34"/>
      <c r="D11" s="34"/>
      <c r="E11" s="34"/>
      <c r="F11" s="34"/>
      <c r="G11" s="34"/>
      <c r="H11" s="72"/>
      <c r="I11" s="72"/>
      <c r="J11" s="74"/>
      <c r="K11" s="34"/>
      <c r="L11" s="34"/>
      <c r="M11" s="34"/>
      <c r="N11" s="34"/>
      <c r="O11" s="72"/>
      <c r="P11" s="72"/>
      <c r="Q11" s="34"/>
      <c r="R11" s="34"/>
      <c r="S11" s="34"/>
      <c r="T11" s="34"/>
      <c r="U11" s="34"/>
      <c r="V11" s="72"/>
      <c r="W11" s="72"/>
      <c r="X11" s="64"/>
      <c r="Y11" s="34"/>
      <c r="Z11" s="34"/>
      <c r="AA11" s="34"/>
      <c r="AB11" s="34"/>
      <c r="AC11" s="72"/>
      <c r="AD11" s="72"/>
      <c r="AE11" s="34"/>
      <c r="AF11" s="34"/>
      <c r="AG11" s="75"/>
      <c r="AH11" s="32"/>
      <c r="AI11" s="31"/>
    </row>
    <row r="12" spans="1:36" ht="27" customHeight="1" x14ac:dyDescent="0.4">
      <c r="B12" s="32"/>
      <c r="C12" s="34"/>
      <c r="D12" s="34"/>
      <c r="E12" s="34"/>
      <c r="F12" s="34"/>
      <c r="G12" s="34"/>
      <c r="H12" s="72"/>
      <c r="I12" s="72"/>
      <c r="J12" s="74"/>
      <c r="K12" s="34"/>
      <c r="L12" s="34"/>
      <c r="M12" s="34"/>
      <c r="N12" s="34"/>
      <c r="O12" s="72"/>
      <c r="P12" s="72"/>
      <c r="Q12" s="34"/>
      <c r="R12" s="34"/>
      <c r="S12" s="34"/>
      <c r="T12" s="34"/>
      <c r="U12" s="34"/>
      <c r="V12" s="72"/>
      <c r="W12" s="72"/>
      <c r="X12" s="64"/>
      <c r="Y12" s="34"/>
      <c r="Z12" s="34"/>
      <c r="AA12" s="34"/>
      <c r="AB12" s="34"/>
      <c r="AC12" s="72"/>
      <c r="AD12" s="72"/>
      <c r="AE12" s="34"/>
      <c r="AF12" s="34"/>
      <c r="AG12" s="75"/>
      <c r="AH12" s="32"/>
      <c r="AI12" s="31"/>
    </row>
    <row r="13" spans="1:36" x14ac:dyDescent="0.4">
      <c r="B13" s="5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18"/>
      <c r="Y13" s="18"/>
      <c r="Z13" s="18"/>
      <c r="AA13" s="18"/>
      <c r="AB13" s="18"/>
      <c r="AC13" s="18" t="s">
        <v>14</v>
      </c>
      <c r="AD13" s="18" t="s">
        <v>14</v>
      </c>
      <c r="AE13" s="18"/>
      <c r="AF13" s="18"/>
      <c r="AG13" s="18"/>
      <c r="AH13" s="18">
        <v>2</v>
      </c>
      <c r="AI13" s="18">
        <v>10</v>
      </c>
    </row>
    <row r="14" spans="1:36" ht="27" customHeight="1" x14ac:dyDescent="0.4"/>
    <row r="15" spans="1:36" ht="18.75" customHeight="1" x14ac:dyDescent="0.4">
      <c r="B15" s="18" t="s">
        <v>1</v>
      </c>
      <c r="C15" s="68">
        <v>11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70"/>
      <c r="AH15" s="31" t="s">
        <v>15</v>
      </c>
      <c r="AI15" s="31" t="s">
        <v>43</v>
      </c>
    </row>
    <row r="16" spans="1:36" x14ac:dyDescent="0.4">
      <c r="B16" s="18" t="s">
        <v>3</v>
      </c>
      <c r="C16" s="18">
        <v>1</v>
      </c>
      <c r="D16" s="18">
        <v>2</v>
      </c>
      <c r="E16" s="1">
        <v>3</v>
      </c>
      <c r="F16" s="3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3">
        <v>10</v>
      </c>
      <c r="M16" s="3">
        <v>11</v>
      </c>
      <c r="N16" s="18">
        <v>12</v>
      </c>
      <c r="O16" s="18">
        <v>13</v>
      </c>
      <c r="P16" s="18">
        <v>14</v>
      </c>
      <c r="Q16" s="18">
        <v>15</v>
      </c>
      <c r="R16" s="18">
        <v>16</v>
      </c>
      <c r="S16" s="3">
        <v>17</v>
      </c>
      <c r="T16" s="3">
        <v>18</v>
      </c>
      <c r="U16" s="18">
        <v>19</v>
      </c>
      <c r="V16" s="18">
        <v>20</v>
      </c>
      <c r="W16" s="18">
        <v>21</v>
      </c>
      <c r="X16" s="18">
        <v>22</v>
      </c>
      <c r="Y16" s="1">
        <v>23</v>
      </c>
      <c r="Z16" s="3">
        <v>24</v>
      </c>
      <c r="AA16" s="3">
        <v>25</v>
      </c>
      <c r="AB16" s="18">
        <v>26</v>
      </c>
      <c r="AC16" s="18">
        <v>27</v>
      </c>
      <c r="AD16" s="18">
        <v>28</v>
      </c>
      <c r="AE16" s="18">
        <v>29</v>
      </c>
      <c r="AF16" s="18">
        <v>30</v>
      </c>
      <c r="AG16" s="18"/>
      <c r="AH16" s="32"/>
      <c r="AI16" s="31"/>
    </row>
    <row r="17" spans="2:36" x14ac:dyDescent="0.4">
      <c r="B17" s="5" t="s">
        <v>4</v>
      </c>
      <c r="C17" s="18" t="s">
        <v>18</v>
      </c>
      <c r="D17" s="18" t="s">
        <v>19</v>
      </c>
      <c r="E17" s="1" t="s">
        <v>11</v>
      </c>
      <c r="F17" s="3" t="s">
        <v>2</v>
      </c>
      <c r="G17" s="18" t="s">
        <v>0</v>
      </c>
      <c r="H17" s="18" t="s">
        <v>6</v>
      </c>
      <c r="I17" s="18" t="s">
        <v>8</v>
      </c>
      <c r="J17" s="18" t="s">
        <v>9</v>
      </c>
      <c r="K17" s="18" t="s">
        <v>10</v>
      </c>
      <c r="L17" s="3" t="s">
        <v>11</v>
      </c>
      <c r="M17" s="3" t="s">
        <v>2</v>
      </c>
      <c r="N17" s="18" t="s">
        <v>0</v>
      </c>
      <c r="O17" s="18" t="s">
        <v>6</v>
      </c>
      <c r="P17" s="18" t="s">
        <v>8</v>
      </c>
      <c r="Q17" s="18" t="s">
        <v>9</v>
      </c>
      <c r="R17" s="18" t="s">
        <v>10</v>
      </c>
      <c r="S17" s="3" t="s">
        <v>11</v>
      </c>
      <c r="T17" s="3" t="s">
        <v>2</v>
      </c>
      <c r="U17" s="18" t="s">
        <v>0</v>
      </c>
      <c r="V17" s="18" t="s">
        <v>6</v>
      </c>
      <c r="W17" s="18" t="s">
        <v>8</v>
      </c>
      <c r="X17" s="18" t="s">
        <v>9</v>
      </c>
      <c r="Y17" s="1" t="s">
        <v>10</v>
      </c>
      <c r="Z17" s="3" t="s">
        <v>11</v>
      </c>
      <c r="AA17" s="3" t="s">
        <v>2</v>
      </c>
      <c r="AB17" s="18" t="s">
        <v>0</v>
      </c>
      <c r="AC17" s="18" t="s">
        <v>6</v>
      </c>
      <c r="AD17" s="18" t="s">
        <v>8</v>
      </c>
      <c r="AE17" s="18" t="s">
        <v>9</v>
      </c>
      <c r="AF17" s="18" t="s">
        <v>10</v>
      </c>
      <c r="AG17" s="18"/>
      <c r="AH17" s="32"/>
      <c r="AI17" s="31"/>
      <c r="AJ17" s="20"/>
    </row>
    <row r="18" spans="2:36" ht="27" customHeight="1" x14ac:dyDescent="0.4">
      <c r="B18" s="31" t="s">
        <v>12</v>
      </c>
      <c r="C18" s="33"/>
      <c r="D18" s="33"/>
      <c r="E18" s="73" t="s">
        <v>24</v>
      </c>
      <c r="F18" s="76"/>
      <c r="G18" s="33"/>
      <c r="H18" s="33"/>
      <c r="I18" s="33"/>
      <c r="J18" s="33"/>
      <c r="K18" s="33"/>
      <c r="L18" s="76"/>
      <c r="M18" s="76"/>
      <c r="N18" s="33"/>
      <c r="O18" s="33"/>
      <c r="P18" s="33"/>
      <c r="Q18" s="33"/>
      <c r="R18" s="33"/>
      <c r="S18" s="76"/>
      <c r="T18" s="76"/>
      <c r="U18" s="33"/>
      <c r="V18" s="33"/>
      <c r="W18" s="33"/>
      <c r="X18" s="33"/>
      <c r="Y18" s="77" t="s">
        <v>23</v>
      </c>
      <c r="Z18" s="76"/>
      <c r="AA18" s="76"/>
      <c r="AB18" s="33"/>
      <c r="AC18" s="33"/>
      <c r="AD18" s="33"/>
      <c r="AE18" s="33"/>
      <c r="AF18" s="33"/>
      <c r="AG18" s="75"/>
      <c r="AH18" s="32"/>
      <c r="AI18" s="31"/>
    </row>
    <row r="19" spans="2:36" ht="27" customHeight="1" x14ac:dyDescent="0.4">
      <c r="B19" s="32"/>
      <c r="C19" s="34"/>
      <c r="D19" s="34"/>
      <c r="E19" s="74"/>
      <c r="F19" s="72"/>
      <c r="G19" s="34"/>
      <c r="H19" s="34"/>
      <c r="I19" s="34"/>
      <c r="J19" s="34"/>
      <c r="K19" s="34"/>
      <c r="L19" s="72"/>
      <c r="M19" s="72"/>
      <c r="N19" s="34"/>
      <c r="O19" s="34"/>
      <c r="P19" s="34"/>
      <c r="Q19" s="34"/>
      <c r="R19" s="34"/>
      <c r="S19" s="72"/>
      <c r="T19" s="72"/>
      <c r="U19" s="34"/>
      <c r="V19" s="34"/>
      <c r="W19" s="34"/>
      <c r="X19" s="34"/>
      <c r="Y19" s="78"/>
      <c r="Z19" s="72"/>
      <c r="AA19" s="72"/>
      <c r="AB19" s="34"/>
      <c r="AC19" s="34"/>
      <c r="AD19" s="34"/>
      <c r="AE19" s="34"/>
      <c r="AF19" s="34"/>
      <c r="AG19" s="75"/>
      <c r="AH19" s="32"/>
      <c r="AI19" s="31"/>
    </row>
    <row r="20" spans="2:36" ht="27" customHeight="1" x14ac:dyDescent="0.4">
      <c r="B20" s="32"/>
      <c r="C20" s="34"/>
      <c r="D20" s="34"/>
      <c r="E20" s="74"/>
      <c r="F20" s="72"/>
      <c r="G20" s="34"/>
      <c r="H20" s="34"/>
      <c r="I20" s="34"/>
      <c r="J20" s="34"/>
      <c r="K20" s="34"/>
      <c r="L20" s="72"/>
      <c r="M20" s="72"/>
      <c r="N20" s="34"/>
      <c r="O20" s="34"/>
      <c r="P20" s="34"/>
      <c r="Q20" s="34"/>
      <c r="R20" s="34"/>
      <c r="S20" s="72"/>
      <c r="T20" s="72"/>
      <c r="U20" s="34"/>
      <c r="V20" s="34"/>
      <c r="W20" s="34"/>
      <c r="X20" s="34"/>
      <c r="Y20" s="78"/>
      <c r="Z20" s="72"/>
      <c r="AA20" s="72"/>
      <c r="AB20" s="34"/>
      <c r="AC20" s="34"/>
      <c r="AD20" s="34"/>
      <c r="AE20" s="34"/>
      <c r="AF20" s="34"/>
      <c r="AG20" s="75"/>
      <c r="AH20" s="32"/>
      <c r="AI20" s="31"/>
    </row>
    <row r="21" spans="2:36" x14ac:dyDescent="0.4">
      <c r="B21" s="5" t="s">
        <v>13</v>
      </c>
      <c r="C21" s="18"/>
      <c r="D21" s="18"/>
      <c r="E21" s="18" t="s">
        <v>14</v>
      </c>
      <c r="F21" s="18" t="s">
        <v>14</v>
      </c>
      <c r="G21" s="18"/>
      <c r="H21" s="18"/>
      <c r="I21" s="18"/>
      <c r="J21" s="18"/>
      <c r="K21" s="18"/>
      <c r="L21" s="18" t="s">
        <v>33</v>
      </c>
      <c r="M21" s="18" t="s">
        <v>14</v>
      </c>
      <c r="N21" s="18"/>
      <c r="O21" s="18"/>
      <c r="P21" s="18"/>
      <c r="Q21" s="18"/>
      <c r="R21" s="18"/>
      <c r="S21" s="18" t="s">
        <v>33</v>
      </c>
      <c r="T21" s="18" t="s">
        <v>14</v>
      </c>
      <c r="U21" s="18"/>
      <c r="V21" s="18"/>
      <c r="W21" s="18"/>
      <c r="X21" s="18"/>
      <c r="Y21" s="18" t="s">
        <v>33</v>
      </c>
      <c r="Z21" s="18" t="s">
        <v>14</v>
      </c>
      <c r="AA21" s="18" t="s">
        <v>14</v>
      </c>
      <c r="AB21" s="18"/>
      <c r="AC21" s="18"/>
      <c r="AD21" s="18"/>
      <c r="AE21" s="18"/>
      <c r="AF21" s="18"/>
      <c r="AG21" s="18"/>
      <c r="AH21" s="18">
        <v>9</v>
      </c>
      <c r="AI21" s="18">
        <v>30</v>
      </c>
    </row>
    <row r="22" spans="2:36" ht="27" customHeight="1" x14ac:dyDescent="0.4"/>
    <row r="23" spans="2:36" ht="18.75" customHeight="1" x14ac:dyDescent="0.4">
      <c r="B23" s="18" t="s">
        <v>1</v>
      </c>
      <c r="C23" s="68">
        <v>12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31" t="s">
        <v>15</v>
      </c>
      <c r="AI23" s="31" t="s">
        <v>43</v>
      </c>
    </row>
    <row r="24" spans="2:36" x14ac:dyDescent="0.4">
      <c r="B24" s="18" t="s">
        <v>3</v>
      </c>
      <c r="C24" s="3">
        <v>1</v>
      </c>
      <c r="D24" s="3">
        <v>2</v>
      </c>
      <c r="E24" s="18">
        <v>3</v>
      </c>
      <c r="F24" s="18">
        <v>4</v>
      </c>
      <c r="G24" s="18">
        <v>5</v>
      </c>
      <c r="H24" s="18">
        <v>6</v>
      </c>
      <c r="I24" s="18">
        <v>7</v>
      </c>
      <c r="J24" s="3">
        <v>8</v>
      </c>
      <c r="K24" s="3">
        <v>9</v>
      </c>
      <c r="L24" s="18">
        <v>10</v>
      </c>
      <c r="M24" s="18">
        <v>11</v>
      </c>
      <c r="N24" s="18">
        <v>12</v>
      </c>
      <c r="O24" s="18">
        <v>13</v>
      </c>
      <c r="P24" s="18">
        <v>14</v>
      </c>
      <c r="Q24" s="3">
        <v>15</v>
      </c>
      <c r="R24" s="3">
        <v>16</v>
      </c>
      <c r="S24" s="18">
        <v>17</v>
      </c>
      <c r="T24" s="18">
        <v>18</v>
      </c>
      <c r="U24" s="18">
        <v>19</v>
      </c>
      <c r="V24" s="18">
        <v>20</v>
      </c>
      <c r="W24" s="18">
        <v>21</v>
      </c>
      <c r="X24" s="3">
        <v>22</v>
      </c>
      <c r="Y24" s="1">
        <v>23</v>
      </c>
      <c r="Z24" s="1">
        <v>24</v>
      </c>
      <c r="AA24" s="18">
        <v>25</v>
      </c>
      <c r="AB24" s="18">
        <v>26</v>
      </c>
      <c r="AC24" s="18">
        <v>27</v>
      </c>
      <c r="AD24" s="18">
        <v>28</v>
      </c>
      <c r="AE24" s="4">
        <v>29</v>
      </c>
      <c r="AF24" s="4">
        <v>30</v>
      </c>
      <c r="AG24" s="4">
        <v>31</v>
      </c>
      <c r="AH24" s="32"/>
      <c r="AI24" s="31"/>
    </row>
    <row r="25" spans="2:36" x14ac:dyDescent="0.4">
      <c r="B25" s="5" t="s">
        <v>4</v>
      </c>
      <c r="C25" s="3" t="s">
        <v>20</v>
      </c>
      <c r="D25" s="3" t="s">
        <v>3</v>
      </c>
      <c r="E25" s="18" t="s">
        <v>0</v>
      </c>
      <c r="F25" s="18" t="s">
        <v>6</v>
      </c>
      <c r="G25" s="18" t="s">
        <v>8</v>
      </c>
      <c r="H25" s="18" t="s">
        <v>9</v>
      </c>
      <c r="I25" s="18" t="s">
        <v>10</v>
      </c>
      <c r="J25" s="3" t="s">
        <v>11</v>
      </c>
      <c r="K25" s="3" t="s">
        <v>2</v>
      </c>
      <c r="L25" s="18" t="s">
        <v>0</v>
      </c>
      <c r="M25" s="18" t="s">
        <v>6</v>
      </c>
      <c r="N25" s="18" t="s">
        <v>8</v>
      </c>
      <c r="O25" s="18" t="s">
        <v>9</v>
      </c>
      <c r="P25" s="18" t="s">
        <v>10</v>
      </c>
      <c r="Q25" s="3" t="s">
        <v>11</v>
      </c>
      <c r="R25" s="3" t="s">
        <v>2</v>
      </c>
      <c r="S25" s="18" t="s">
        <v>0</v>
      </c>
      <c r="T25" s="18" t="s">
        <v>6</v>
      </c>
      <c r="U25" s="18" t="s">
        <v>8</v>
      </c>
      <c r="V25" s="18" t="s">
        <v>9</v>
      </c>
      <c r="W25" s="18" t="s">
        <v>10</v>
      </c>
      <c r="X25" s="3" t="s">
        <v>11</v>
      </c>
      <c r="Y25" s="1" t="s">
        <v>2</v>
      </c>
      <c r="Z25" s="1" t="s">
        <v>0</v>
      </c>
      <c r="AA25" s="18" t="s">
        <v>6</v>
      </c>
      <c r="AB25" s="18" t="s">
        <v>8</v>
      </c>
      <c r="AC25" s="18" t="s">
        <v>9</v>
      </c>
      <c r="AD25" s="18" t="s">
        <v>10</v>
      </c>
      <c r="AE25" s="4" t="s">
        <v>11</v>
      </c>
      <c r="AF25" s="4" t="s">
        <v>2</v>
      </c>
      <c r="AG25" s="4" t="s">
        <v>0</v>
      </c>
      <c r="AH25" s="32"/>
      <c r="AI25" s="31"/>
      <c r="AJ25" s="20"/>
    </row>
    <row r="26" spans="2:36" ht="27" customHeight="1" x14ac:dyDescent="0.4">
      <c r="B26" s="31" t="s">
        <v>12</v>
      </c>
      <c r="C26" s="71"/>
      <c r="D26" s="71"/>
      <c r="E26" s="33"/>
      <c r="F26" s="33"/>
      <c r="G26" s="33"/>
      <c r="H26" s="33"/>
      <c r="I26" s="33"/>
      <c r="J26" s="71"/>
      <c r="K26" s="71"/>
      <c r="L26" s="33"/>
      <c r="M26" s="33"/>
      <c r="N26" s="33"/>
      <c r="O26" s="33"/>
      <c r="P26" s="33"/>
      <c r="Q26" s="71"/>
      <c r="R26" s="71"/>
      <c r="S26" s="33"/>
      <c r="T26" s="33"/>
      <c r="U26" s="33"/>
      <c r="V26" s="33"/>
      <c r="W26" s="33"/>
      <c r="X26" s="71"/>
      <c r="Y26" s="84" t="s">
        <v>25</v>
      </c>
      <c r="Z26" s="73" t="s">
        <v>26</v>
      </c>
      <c r="AA26" s="33"/>
      <c r="AB26" s="33"/>
      <c r="AC26" s="33"/>
      <c r="AD26" s="33"/>
      <c r="AE26" s="79" t="s">
        <v>27</v>
      </c>
      <c r="AF26" s="79" t="s">
        <v>28</v>
      </c>
      <c r="AG26" s="81" t="s">
        <v>28</v>
      </c>
      <c r="AH26" s="32"/>
      <c r="AI26" s="31"/>
    </row>
    <row r="27" spans="2:36" ht="27" customHeight="1" x14ac:dyDescent="0.4">
      <c r="B27" s="32"/>
      <c r="C27" s="72"/>
      <c r="D27" s="72"/>
      <c r="E27" s="34"/>
      <c r="F27" s="34"/>
      <c r="G27" s="34"/>
      <c r="H27" s="34"/>
      <c r="I27" s="34"/>
      <c r="J27" s="72"/>
      <c r="K27" s="72"/>
      <c r="L27" s="34"/>
      <c r="M27" s="34"/>
      <c r="N27" s="34"/>
      <c r="O27" s="34"/>
      <c r="P27" s="34"/>
      <c r="Q27" s="72"/>
      <c r="R27" s="72"/>
      <c r="S27" s="34"/>
      <c r="T27" s="34"/>
      <c r="U27" s="34"/>
      <c r="V27" s="34"/>
      <c r="W27" s="34"/>
      <c r="X27" s="72"/>
      <c r="Y27" s="78"/>
      <c r="Z27" s="74"/>
      <c r="AA27" s="34"/>
      <c r="AB27" s="34"/>
      <c r="AC27" s="34"/>
      <c r="AD27" s="34"/>
      <c r="AE27" s="80"/>
      <c r="AF27" s="80"/>
      <c r="AG27" s="82"/>
      <c r="AH27" s="32"/>
      <c r="AI27" s="31"/>
    </row>
    <row r="28" spans="2:36" ht="27" customHeight="1" x14ac:dyDescent="0.4">
      <c r="B28" s="32"/>
      <c r="C28" s="72"/>
      <c r="D28" s="72"/>
      <c r="E28" s="34"/>
      <c r="F28" s="34"/>
      <c r="G28" s="34"/>
      <c r="H28" s="34"/>
      <c r="I28" s="34"/>
      <c r="J28" s="72"/>
      <c r="K28" s="72"/>
      <c r="L28" s="34"/>
      <c r="M28" s="34"/>
      <c r="N28" s="34"/>
      <c r="O28" s="34"/>
      <c r="P28" s="34"/>
      <c r="Q28" s="72"/>
      <c r="R28" s="72"/>
      <c r="S28" s="34"/>
      <c r="T28" s="34"/>
      <c r="U28" s="34"/>
      <c r="V28" s="34"/>
      <c r="W28" s="34"/>
      <c r="X28" s="72"/>
      <c r="Y28" s="78"/>
      <c r="Z28" s="74"/>
      <c r="AA28" s="34"/>
      <c r="AB28" s="34"/>
      <c r="AC28" s="34"/>
      <c r="AD28" s="34"/>
      <c r="AE28" s="80"/>
      <c r="AF28" s="80"/>
      <c r="AG28" s="82"/>
      <c r="AH28" s="32"/>
      <c r="AI28" s="31"/>
    </row>
    <row r="29" spans="2:36" x14ac:dyDescent="0.4">
      <c r="B29" s="5" t="s">
        <v>13</v>
      </c>
      <c r="C29" s="18" t="s">
        <v>33</v>
      </c>
      <c r="D29" s="18" t="s">
        <v>14</v>
      </c>
      <c r="E29" s="18"/>
      <c r="F29" s="18"/>
      <c r="G29" s="18"/>
      <c r="H29" s="18"/>
      <c r="I29" s="18"/>
      <c r="J29" s="18" t="s">
        <v>33</v>
      </c>
      <c r="K29" s="18" t="s">
        <v>14</v>
      </c>
      <c r="L29" s="18"/>
      <c r="M29" s="18"/>
      <c r="N29" s="18"/>
      <c r="O29" s="18"/>
      <c r="P29" s="18"/>
      <c r="Q29" s="18" t="s">
        <v>33</v>
      </c>
      <c r="R29" s="18" t="s">
        <v>14</v>
      </c>
      <c r="S29" s="18"/>
      <c r="T29" s="18"/>
      <c r="U29" s="18"/>
      <c r="V29" s="18"/>
      <c r="W29" s="18"/>
      <c r="X29" s="18"/>
      <c r="Y29" s="18" t="s">
        <v>14</v>
      </c>
      <c r="Z29" s="18" t="s">
        <v>33</v>
      </c>
      <c r="AA29" s="18"/>
      <c r="AB29" s="18"/>
      <c r="AC29" s="18"/>
      <c r="AD29" s="18"/>
      <c r="AE29" s="6"/>
      <c r="AF29" s="6"/>
      <c r="AG29" s="6"/>
      <c r="AH29" s="18">
        <v>8</v>
      </c>
      <c r="AI29" s="18">
        <v>28</v>
      </c>
    </row>
    <row r="30" spans="2:36" ht="27" customHeight="1" x14ac:dyDescent="0.4"/>
    <row r="31" spans="2:36" ht="18.75" customHeight="1" x14ac:dyDescent="0.4">
      <c r="B31" s="18" t="s">
        <v>1</v>
      </c>
      <c r="C31" s="68">
        <v>1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70"/>
      <c r="AH31" s="31" t="s">
        <v>15</v>
      </c>
      <c r="AI31" s="31" t="s">
        <v>43</v>
      </c>
    </row>
    <row r="32" spans="2:36" x14ac:dyDescent="0.4">
      <c r="B32" s="18" t="s">
        <v>3</v>
      </c>
      <c r="C32" s="4">
        <v>1</v>
      </c>
      <c r="D32" s="4">
        <v>2</v>
      </c>
      <c r="E32" s="4">
        <v>3</v>
      </c>
      <c r="F32" s="18">
        <v>4</v>
      </c>
      <c r="G32" s="3">
        <v>5</v>
      </c>
      <c r="H32" s="3">
        <v>6</v>
      </c>
      <c r="I32" s="18">
        <v>7</v>
      </c>
      <c r="J32" s="18">
        <v>8</v>
      </c>
      <c r="K32" s="18">
        <v>9</v>
      </c>
      <c r="L32" s="18">
        <v>10</v>
      </c>
      <c r="M32" s="18">
        <v>11</v>
      </c>
      <c r="N32" s="3">
        <v>12</v>
      </c>
      <c r="O32" s="3">
        <v>13</v>
      </c>
      <c r="P32" s="1">
        <v>14</v>
      </c>
      <c r="Q32" s="18">
        <v>15</v>
      </c>
      <c r="R32" s="18">
        <v>16</v>
      </c>
      <c r="S32" s="18">
        <v>17</v>
      </c>
      <c r="T32" s="18">
        <v>18</v>
      </c>
      <c r="U32" s="3">
        <v>19</v>
      </c>
      <c r="V32" s="3">
        <v>20</v>
      </c>
      <c r="W32" s="18">
        <v>21</v>
      </c>
      <c r="X32" s="18">
        <v>22</v>
      </c>
      <c r="Y32" s="18">
        <v>23</v>
      </c>
      <c r="Z32" s="18">
        <v>24</v>
      </c>
      <c r="AA32" s="18">
        <v>25</v>
      </c>
      <c r="AB32" s="3">
        <v>26</v>
      </c>
      <c r="AC32" s="3">
        <v>27</v>
      </c>
      <c r="AD32" s="18">
        <v>28</v>
      </c>
      <c r="AE32" s="18">
        <v>29</v>
      </c>
      <c r="AF32" s="18">
        <v>30</v>
      </c>
      <c r="AG32" s="18">
        <v>31</v>
      </c>
      <c r="AH32" s="32"/>
      <c r="AI32" s="31"/>
    </row>
    <row r="33" spans="2:36" x14ac:dyDescent="0.4">
      <c r="B33" s="5" t="s">
        <v>4</v>
      </c>
      <c r="C33" s="4" t="s">
        <v>7</v>
      </c>
      <c r="D33" s="4" t="s">
        <v>21</v>
      </c>
      <c r="E33" s="4" t="s">
        <v>9</v>
      </c>
      <c r="F33" s="18" t="s">
        <v>10</v>
      </c>
      <c r="G33" s="3" t="s">
        <v>11</v>
      </c>
      <c r="H33" s="3" t="s">
        <v>2</v>
      </c>
      <c r="I33" s="18" t="s">
        <v>0</v>
      </c>
      <c r="J33" s="18" t="s">
        <v>6</v>
      </c>
      <c r="K33" s="18" t="s">
        <v>8</v>
      </c>
      <c r="L33" s="18" t="s">
        <v>9</v>
      </c>
      <c r="M33" s="18" t="s">
        <v>10</v>
      </c>
      <c r="N33" s="3" t="s">
        <v>11</v>
      </c>
      <c r="O33" s="3" t="s">
        <v>2</v>
      </c>
      <c r="P33" s="1" t="s">
        <v>0</v>
      </c>
      <c r="Q33" s="18" t="s">
        <v>6</v>
      </c>
      <c r="R33" s="18" t="s">
        <v>8</v>
      </c>
      <c r="S33" s="18" t="s">
        <v>9</v>
      </c>
      <c r="T33" s="18" t="s">
        <v>10</v>
      </c>
      <c r="U33" s="3" t="s">
        <v>11</v>
      </c>
      <c r="V33" s="3" t="s">
        <v>2</v>
      </c>
      <c r="W33" s="18" t="s">
        <v>0</v>
      </c>
      <c r="X33" s="18" t="s">
        <v>6</v>
      </c>
      <c r="Y33" s="18" t="s">
        <v>8</v>
      </c>
      <c r="Z33" s="18" t="s">
        <v>9</v>
      </c>
      <c r="AA33" s="18" t="s">
        <v>10</v>
      </c>
      <c r="AB33" s="3" t="s">
        <v>11</v>
      </c>
      <c r="AC33" s="3" t="s">
        <v>2</v>
      </c>
      <c r="AD33" s="18" t="s">
        <v>0</v>
      </c>
      <c r="AE33" s="18" t="s">
        <v>6</v>
      </c>
      <c r="AF33" s="18" t="s">
        <v>8</v>
      </c>
      <c r="AG33" s="18" t="s">
        <v>9</v>
      </c>
      <c r="AH33" s="32"/>
      <c r="AI33" s="31"/>
      <c r="AJ33" s="20"/>
    </row>
    <row r="34" spans="2:36" ht="27" customHeight="1" x14ac:dyDescent="0.4">
      <c r="B34" s="31" t="s">
        <v>12</v>
      </c>
      <c r="C34" s="86" t="s">
        <v>28</v>
      </c>
      <c r="D34" s="79" t="s">
        <v>28</v>
      </c>
      <c r="E34" s="79" t="s">
        <v>28</v>
      </c>
      <c r="F34" s="83"/>
      <c r="G34" s="76"/>
      <c r="H34" s="76"/>
      <c r="I34" s="83"/>
      <c r="J34" s="83"/>
      <c r="K34" s="83"/>
      <c r="L34" s="83"/>
      <c r="M34" s="83"/>
      <c r="N34" s="76"/>
      <c r="O34" s="76"/>
      <c r="P34" s="85" t="s">
        <v>29</v>
      </c>
      <c r="Q34" s="83"/>
      <c r="R34" s="83"/>
      <c r="S34" s="83"/>
      <c r="T34" s="83"/>
      <c r="U34" s="76"/>
      <c r="V34" s="76"/>
      <c r="W34" s="83"/>
      <c r="X34" s="83"/>
      <c r="Y34" s="83"/>
      <c r="Z34" s="83"/>
      <c r="AA34" s="83"/>
      <c r="AB34" s="76"/>
      <c r="AC34" s="76"/>
      <c r="AD34" s="83"/>
      <c r="AE34" s="83"/>
      <c r="AF34" s="83"/>
      <c r="AG34" s="75"/>
      <c r="AH34" s="32"/>
      <c r="AI34" s="31"/>
    </row>
    <row r="35" spans="2:36" ht="27" customHeight="1" x14ac:dyDescent="0.4">
      <c r="B35" s="32"/>
      <c r="C35" s="80"/>
      <c r="D35" s="80"/>
      <c r="E35" s="80"/>
      <c r="F35" s="34"/>
      <c r="G35" s="72"/>
      <c r="H35" s="72"/>
      <c r="I35" s="34"/>
      <c r="J35" s="34"/>
      <c r="K35" s="34"/>
      <c r="L35" s="34"/>
      <c r="M35" s="34"/>
      <c r="N35" s="72"/>
      <c r="O35" s="72"/>
      <c r="P35" s="74"/>
      <c r="Q35" s="34"/>
      <c r="R35" s="34"/>
      <c r="S35" s="34"/>
      <c r="T35" s="34"/>
      <c r="U35" s="72"/>
      <c r="V35" s="72"/>
      <c r="W35" s="34"/>
      <c r="X35" s="34"/>
      <c r="Y35" s="34"/>
      <c r="Z35" s="34"/>
      <c r="AA35" s="34"/>
      <c r="AB35" s="72"/>
      <c r="AC35" s="72"/>
      <c r="AD35" s="34"/>
      <c r="AE35" s="34"/>
      <c r="AF35" s="34"/>
      <c r="AG35" s="75"/>
      <c r="AH35" s="32"/>
      <c r="AI35" s="31"/>
    </row>
    <row r="36" spans="2:36" ht="27" customHeight="1" x14ac:dyDescent="0.4">
      <c r="B36" s="32"/>
      <c r="C36" s="80"/>
      <c r="D36" s="80"/>
      <c r="E36" s="80"/>
      <c r="F36" s="34"/>
      <c r="G36" s="72"/>
      <c r="H36" s="72"/>
      <c r="I36" s="34"/>
      <c r="J36" s="34"/>
      <c r="K36" s="34"/>
      <c r="L36" s="34"/>
      <c r="M36" s="34"/>
      <c r="N36" s="72"/>
      <c r="O36" s="72"/>
      <c r="P36" s="74"/>
      <c r="Q36" s="34"/>
      <c r="R36" s="34"/>
      <c r="S36" s="34"/>
      <c r="T36" s="34"/>
      <c r="U36" s="72"/>
      <c r="V36" s="72"/>
      <c r="W36" s="34"/>
      <c r="X36" s="34"/>
      <c r="Y36" s="34"/>
      <c r="Z36" s="34"/>
      <c r="AA36" s="34"/>
      <c r="AB36" s="72"/>
      <c r="AC36" s="72"/>
      <c r="AD36" s="34"/>
      <c r="AE36" s="34"/>
      <c r="AF36" s="34"/>
      <c r="AG36" s="75"/>
      <c r="AH36" s="32"/>
      <c r="AI36" s="31"/>
    </row>
    <row r="37" spans="2:36" x14ac:dyDescent="0.4">
      <c r="B37" s="5" t="s">
        <v>13</v>
      </c>
      <c r="C37" s="6"/>
      <c r="D37" s="6"/>
      <c r="E37" s="6"/>
      <c r="F37" s="18" t="s">
        <v>33</v>
      </c>
      <c r="G37" s="18" t="s">
        <v>14</v>
      </c>
      <c r="H37" s="18" t="s">
        <v>14</v>
      </c>
      <c r="I37" s="18"/>
      <c r="J37" s="18"/>
      <c r="K37" s="18"/>
      <c r="L37" s="18"/>
      <c r="M37" s="18"/>
      <c r="N37" s="18" t="s">
        <v>14</v>
      </c>
      <c r="O37" s="18" t="s">
        <v>14</v>
      </c>
      <c r="P37" s="18" t="s">
        <v>33</v>
      </c>
      <c r="Q37" s="18"/>
      <c r="R37" s="18"/>
      <c r="S37" s="18"/>
      <c r="T37" s="18"/>
      <c r="U37" s="18" t="s">
        <v>33</v>
      </c>
      <c r="V37" s="18" t="s">
        <v>14</v>
      </c>
      <c r="W37" s="18"/>
      <c r="X37" s="18"/>
      <c r="Y37" s="18"/>
      <c r="Z37" s="18"/>
      <c r="AA37" s="18"/>
      <c r="AB37" s="18"/>
      <c r="AC37" s="18" t="s">
        <v>14</v>
      </c>
      <c r="AD37" s="18"/>
      <c r="AE37" s="18"/>
      <c r="AF37" s="18"/>
      <c r="AG37" s="18"/>
      <c r="AH37" s="18">
        <v>9</v>
      </c>
      <c r="AI37" s="18">
        <v>28</v>
      </c>
    </row>
    <row r="38" spans="2:36" ht="27" customHeight="1" x14ac:dyDescent="0.4"/>
    <row r="39" spans="2:36" ht="18.75" customHeight="1" x14ac:dyDescent="0.4">
      <c r="B39" s="18" t="s">
        <v>1</v>
      </c>
      <c r="C39" s="68">
        <v>2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70"/>
      <c r="AH39" s="31" t="s">
        <v>15</v>
      </c>
      <c r="AI39" s="31" t="s">
        <v>43</v>
      </c>
    </row>
    <row r="40" spans="2:36" x14ac:dyDescent="0.4">
      <c r="B40" s="18" t="s">
        <v>3</v>
      </c>
      <c r="C40" s="18">
        <v>1</v>
      </c>
      <c r="D40" s="3">
        <v>2</v>
      </c>
      <c r="E40" s="3">
        <v>3</v>
      </c>
      <c r="F40" s="18">
        <v>4</v>
      </c>
      <c r="G40" s="18">
        <v>5</v>
      </c>
      <c r="H40" s="18">
        <v>6</v>
      </c>
      <c r="I40" s="18">
        <v>7</v>
      </c>
      <c r="J40" s="18">
        <v>8</v>
      </c>
      <c r="K40" s="3">
        <v>9</v>
      </c>
      <c r="L40" s="3">
        <v>10</v>
      </c>
      <c r="M40" s="1">
        <v>11</v>
      </c>
      <c r="N40" s="18">
        <v>12</v>
      </c>
      <c r="O40" s="18">
        <v>13</v>
      </c>
      <c r="P40" s="18">
        <v>14</v>
      </c>
      <c r="Q40" s="18">
        <v>15</v>
      </c>
      <c r="R40" s="3">
        <v>16</v>
      </c>
      <c r="S40" s="3">
        <v>17</v>
      </c>
      <c r="T40" s="18">
        <v>18</v>
      </c>
      <c r="U40" s="18">
        <v>19</v>
      </c>
      <c r="V40" s="18">
        <v>20</v>
      </c>
      <c r="W40" s="18">
        <v>21</v>
      </c>
      <c r="X40" s="18">
        <v>22</v>
      </c>
      <c r="Y40" s="3">
        <v>23</v>
      </c>
      <c r="Z40" s="3">
        <v>24</v>
      </c>
      <c r="AA40" s="18">
        <v>25</v>
      </c>
      <c r="AB40" s="18">
        <v>26</v>
      </c>
      <c r="AC40" s="18">
        <v>27</v>
      </c>
      <c r="AD40" s="18">
        <v>28</v>
      </c>
      <c r="AE40" s="18"/>
      <c r="AF40" s="18"/>
      <c r="AG40" s="18"/>
      <c r="AH40" s="32"/>
      <c r="AI40" s="31"/>
    </row>
    <row r="41" spans="2:36" x14ac:dyDescent="0.4">
      <c r="B41" s="5" t="s">
        <v>4</v>
      </c>
      <c r="C41" s="18" t="s">
        <v>19</v>
      </c>
      <c r="D41" s="3" t="s">
        <v>20</v>
      </c>
      <c r="E41" s="3" t="s">
        <v>2</v>
      </c>
      <c r="F41" s="18" t="s">
        <v>0</v>
      </c>
      <c r="G41" s="18" t="s">
        <v>6</v>
      </c>
      <c r="H41" s="18" t="s">
        <v>8</v>
      </c>
      <c r="I41" s="18" t="s">
        <v>9</v>
      </c>
      <c r="J41" s="18" t="s">
        <v>10</v>
      </c>
      <c r="K41" s="3" t="s">
        <v>11</v>
      </c>
      <c r="L41" s="3" t="s">
        <v>2</v>
      </c>
      <c r="M41" s="1" t="s">
        <v>0</v>
      </c>
      <c r="N41" s="18" t="s">
        <v>6</v>
      </c>
      <c r="O41" s="18" t="s">
        <v>8</v>
      </c>
      <c r="P41" s="18" t="s">
        <v>9</v>
      </c>
      <c r="Q41" s="18" t="s">
        <v>10</v>
      </c>
      <c r="R41" s="3" t="s">
        <v>11</v>
      </c>
      <c r="S41" s="3" t="s">
        <v>2</v>
      </c>
      <c r="T41" s="18" t="s">
        <v>0</v>
      </c>
      <c r="U41" s="18" t="s">
        <v>6</v>
      </c>
      <c r="V41" s="18" t="s">
        <v>8</v>
      </c>
      <c r="W41" s="18" t="s">
        <v>9</v>
      </c>
      <c r="X41" s="18" t="s">
        <v>10</v>
      </c>
      <c r="Y41" s="3" t="s">
        <v>11</v>
      </c>
      <c r="Z41" s="3" t="s">
        <v>2</v>
      </c>
      <c r="AA41" s="18" t="s">
        <v>0</v>
      </c>
      <c r="AB41" s="18" t="s">
        <v>6</v>
      </c>
      <c r="AC41" s="18" t="s">
        <v>8</v>
      </c>
      <c r="AD41" s="18" t="s">
        <v>9</v>
      </c>
      <c r="AE41" s="18"/>
      <c r="AF41" s="18"/>
      <c r="AG41" s="18"/>
      <c r="AH41" s="32"/>
      <c r="AI41" s="31"/>
      <c r="AJ41" s="20"/>
    </row>
    <row r="42" spans="2:36" ht="27" customHeight="1" x14ac:dyDescent="0.4">
      <c r="B42" s="31" t="s">
        <v>12</v>
      </c>
      <c r="C42" s="33"/>
      <c r="D42" s="71"/>
      <c r="E42" s="71"/>
      <c r="F42" s="33"/>
      <c r="G42" s="33"/>
      <c r="H42" s="33"/>
      <c r="I42" s="33"/>
      <c r="J42" s="33"/>
      <c r="K42" s="71"/>
      <c r="L42" s="71"/>
      <c r="M42" s="84" t="s">
        <v>30</v>
      </c>
      <c r="N42" s="33"/>
      <c r="O42" s="33"/>
      <c r="P42" s="33"/>
      <c r="Q42" s="33"/>
      <c r="R42" s="71"/>
      <c r="S42" s="71"/>
      <c r="T42" s="33"/>
      <c r="U42" s="33"/>
      <c r="V42" s="33"/>
      <c r="W42" s="33"/>
      <c r="X42" s="33"/>
      <c r="Y42" s="71"/>
      <c r="Z42" s="71"/>
      <c r="AA42" s="33"/>
      <c r="AB42" s="33"/>
      <c r="AC42" s="33"/>
      <c r="AD42" s="33"/>
      <c r="AE42" s="33"/>
      <c r="AF42" s="33"/>
      <c r="AG42" s="75"/>
      <c r="AH42" s="32"/>
      <c r="AI42" s="31"/>
    </row>
    <row r="43" spans="2:36" ht="27" customHeight="1" x14ac:dyDescent="0.4">
      <c r="B43" s="32"/>
      <c r="C43" s="34"/>
      <c r="D43" s="72"/>
      <c r="E43" s="72"/>
      <c r="F43" s="34"/>
      <c r="G43" s="34"/>
      <c r="H43" s="34"/>
      <c r="I43" s="34"/>
      <c r="J43" s="34"/>
      <c r="K43" s="72"/>
      <c r="L43" s="72"/>
      <c r="M43" s="78"/>
      <c r="N43" s="34"/>
      <c r="O43" s="34"/>
      <c r="P43" s="34"/>
      <c r="Q43" s="34"/>
      <c r="R43" s="72"/>
      <c r="S43" s="72"/>
      <c r="T43" s="34"/>
      <c r="U43" s="34"/>
      <c r="V43" s="34"/>
      <c r="W43" s="34"/>
      <c r="X43" s="34"/>
      <c r="Y43" s="72"/>
      <c r="Z43" s="72"/>
      <c r="AA43" s="34"/>
      <c r="AB43" s="34"/>
      <c r="AC43" s="34"/>
      <c r="AD43" s="34"/>
      <c r="AE43" s="34"/>
      <c r="AF43" s="34"/>
      <c r="AG43" s="75"/>
      <c r="AH43" s="32"/>
      <c r="AI43" s="31"/>
    </row>
    <row r="44" spans="2:36" ht="27" customHeight="1" x14ac:dyDescent="0.4">
      <c r="B44" s="32"/>
      <c r="C44" s="34"/>
      <c r="D44" s="72"/>
      <c r="E44" s="72"/>
      <c r="F44" s="34"/>
      <c r="G44" s="34"/>
      <c r="H44" s="34"/>
      <c r="I44" s="34"/>
      <c r="J44" s="34"/>
      <c r="K44" s="72"/>
      <c r="L44" s="72"/>
      <c r="M44" s="78"/>
      <c r="N44" s="34"/>
      <c r="O44" s="34"/>
      <c r="P44" s="34"/>
      <c r="Q44" s="34"/>
      <c r="R44" s="72"/>
      <c r="S44" s="72"/>
      <c r="T44" s="34"/>
      <c r="U44" s="34"/>
      <c r="V44" s="34"/>
      <c r="W44" s="34"/>
      <c r="X44" s="34"/>
      <c r="Y44" s="72"/>
      <c r="Z44" s="72"/>
      <c r="AA44" s="34"/>
      <c r="AB44" s="34"/>
      <c r="AC44" s="34"/>
      <c r="AD44" s="34"/>
      <c r="AE44" s="34"/>
      <c r="AF44" s="34"/>
      <c r="AG44" s="75"/>
      <c r="AH44" s="32"/>
      <c r="AI44" s="31"/>
    </row>
    <row r="45" spans="2:36" x14ac:dyDescent="0.4">
      <c r="B45" s="5" t="s">
        <v>13</v>
      </c>
      <c r="C45" s="18"/>
      <c r="D45" s="18" t="s">
        <v>33</v>
      </c>
      <c r="E45" s="18" t="s">
        <v>14</v>
      </c>
      <c r="F45" s="18"/>
      <c r="G45" s="18"/>
      <c r="H45" s="18"/>
      <c r="I45" s="18"/>
      <c r="J45" s="18"/>
      <c r="K45" s="18" t="s">
        <v>14</v>
      </c>
      <c r="L45" s="18" t="s">
        <v>14</v>
      </c>
      <c r="M45" s="18"/>
      <c r="N45" s="18"/>
      <c r="O45" s="18"/>
      <c r="P45" s="18"/>
      <c r="Q45" s="18"/>
      <c r="R45" s="18" t="s">
        <v>33</v>
      </c>
      <c r="S45" s="18" t="s">
        <v>14</v>
      </c>
      <c r="T45" s="18"/>
      <c r="U45" s="18"/>
      <c r="V45" s="18"/>
      <c r="W45" s="18"/>
      <c r="X45" s="18"/>
      <c r="Y45" s="18" t="s">
        <v>33</v>
      </c>
      <c r="Z45" s="18" t="s">
        <v>14</v>
      </c>
      <c r="AA45" s="18"/>
      <c r="AB45" s="18"/>
      <c r="AC45" s="18"/>
      <c r="AD45" s="18"/>
      <c r="AE45" s="18"/>
      <c r="AF45" s="18"/>
      <c r="AG45" s="18"/>
      <c r="AH45" s="18">
        <v>8</v>
      </c>
      <c r="AI45" s="18">
        <v>28</v>
      </c>
    </row>
    <row r="46" spans="2:36" ht="27" customHeight="1" x14ac:dyDescent="0.4"/>
    <row r="47" spans="2:36" ht="18.75" customHeight="1" x14ac:dyDescent="0.4">
      <c r="B47" s="18" t="s">
        <v>1</v>
      </c>
      <c r="C47" s="68">
        <v>3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70"/>
      <c r="AH47" s="31" t="s">
        <v>15</v>
      </c>
      <c r="AI47" s="31" t="s">
        <v>43</v>
      </c>
    </row>
    <row r="48" spans="2:36" x14ac:dyDescent="0.4">
      <c r="B48" s="18" t="s">
        <v>3</v>
      </c>
      <c r="C48" s="18">
        <v>1</v>
      </c>
      <c r="D48" s="3">
        <v>2</v>
      </c>
      <c r="E48" s="3">
        <v>3</v>
      </c>
      <c r="F48" s="18">
        <v>4</v>
      </c>
      <c r="G48" s="18">
        <v>5</v>
      </c>
      <c r="H48" s="18">
        <v>6</v>
      </c>
      <c r="I48" s="18">
        <v>7</v>
      </c>
      <c r="J48" s="18">
        <v>8</v>
      </c>
      <c r="K48" s="3">
        <v>9</v>
      </c>
      <c r="L48" s="3">
        <v>10</v>
      </c>
      <c r="M48" s="18">
        <v>11</v>
      </c>
      <c r="N48" s="18">
        <v>12</v>
      </c>
      <c r="O48" s="18">
        <v>13</v>
      </c>
      <c r="P48" s="18">
        <v>14</v>
      </c>
      <c r="Q48" s="18">
        <v>15</v>
      </c>
      <c r="R48" s="3">
        <v>16</v>
      </c>
      <c r="S48" s="3">
        <v>17</v>
      </c>
      <c r="T48" s="18">
        <v>18</v>
      </c>
      <c r="U48" s="18">
        <v>19</v>
      </c>
      <c r="V48" s="18">
        <v>20</v>
      </c>
      <c r="W48" s="1">
        <v>21</v>
      </c>
      <c r="X48" s="18">
        <v>22</v>
      </c>
      <c r="Y48" s="3">
        <v>23</v>
      </c>
      <c r="Z48" s="3">
        <v>24</v>
      </c>
      <c r="AA48" s="18">
        <v>25</v>
      </c>
      <c r="AB48" s="18">
        <v>26</v>
      </c>
      <c r="AC48" s="18">
        <v>27</v>
      </c>
      <c r="AD48" s="18">
        <v>28</v>
      </c>
      <c r="AE48" s="18">
        <v>29</v>
      </c>
      <c r="AF48" s="3">
        <v>30</v>
      </c>
      <c r="AG48" s="3">
        <v>31</v>
      </c>
      <c r="AH48" s="32"/>
      <c r="AI48" s="31"/>
    </row>
    <row r="49" spans="2:37" x14ac:dyDescent="0.4">
      <c r="B49" s="5" t="s">
        <v>4</v>
      </c>
      <c r="C49" s="18" t="s">
        <v>19</v>
      </c>
      <c r="D49" s="3" t="s">
        <v>20</v>
      </c>
      <c r="E49" s="3" t="s">
        <v>2</v>
      </c>
      <c r="F49" s="18" t="s">
        <v>0</v>
      </c>
      <c r="G49" s="18" t="s">
        <v>6</v>
      </c>
      <c r="H49" s="18" t="s">
        <v>8</v>
      </c>
      <c r="I49" s="18" t="s">
        <v>9</v>
      </c>
      <c r="J49" s="18" t="s">
        <v>10</v>
      </c>
      <c r="K49" s="3" t="s">
        <v>11</v>
      </c>
      <c r="L49" s="3" t="s">
        <v>2</v>
      </c>
      <c r="M49" s="18" t="s">
        <v>0</v>
      </c>
      <c r="N49" s="18" t="s">
        <v>6</v>
      </c>
      <c r="O49" s="18" t="s">
        <v>8</v>
      </c>
      <c r="P49" s="18" t="s">
        <v>9</v>
      </c>
      <c r="Q49" s="18" t="s">
        <v>10</v>
      </c>
      <c r="R49" s="3" t="s">
        <v>11</v>
      </c>
      <c r="S49" s="3" t="s">
        <v>2</v>
      </c>
      <c r="T49" s="18" t="s">
        <v>0</v>
      </c>
      <c r="U49" s="18" t="s">
        <v>6</v>
      </c>
      <c r="V49" s="18" t="s">
        <v>8</v>
      </c>
      <c r="W49" s="1" t="s">
        <v>9</v>
      </c>
      <c r="X49" s="18" t="s">
        <v>10</v>
      </c>
      <c r="Y49" s="3" t="s">
        <v>11</v>
      </c>
      <c r="Z49" s="3" t="s">
        <v>2</v>
      </c>
      <c r="AA49" s="18" t="s">
        <v>0</v>
      </c>
      <c r="AB49" s="18" t="s">
        <v>6</v>
      </c>
      <c r="AC49" s="18" t="s">
        <v>8</v>
      </c>
      <c r="AD49" s="18" t="s">
        <v>9</v>
      </c>
      <c r="AE49" s="18" t="s">
        <v>10</v>
      </c>
      <c r="AF49" s="3" t="s">
        <v>11</v>
      </c>
      <c r="AG49" s="3" t="s">
        <v>2</v>
      </c>
      <c r="AH49" s="32"/>
      <c r="AI49" s="31"/>
      <c r="AJ49" s="20"/>
    </row>
    <row r="50" spans="2:37" ht="27" customHeight="1" x14ac:dyDescent="0.4">
      <c r="B50" s="31" t="s">
        <v>12</v>
      </c>
      <c r="C50" s="87" t="s">
        <v>46</v>
      </c>
      <c r="D50" s="76"/>
      <c r="E50" s="76"/>
      <c r="F50" s="83"/>
      <c r="G50" s="83"/>
      <c r="H50" s="83"/>
      <c r="I50" s="83"/>
      <c r="J50" s="83"/>
      <c r="K50" s="76"/>
      <c r="L50" s="76"/>
      <c r="M50" s="83"/>
      <c r="N50" s="83"/>
      <c r="O50" s="83"/>
      <c r="P50" s="83"/>
      <c r="Q50" s="88" t="s">
        <v>47</v>
      </c>
      <c r="R50" s="76"/>
      <c r="S50" s="76"/>
      <c r="T50" s="83"/>
      <c r="U50" s="83"/>
      <c r="V50" s="83"/>
      <c r="W50" s="85" t="s">
        <v>31</v>
      </c>
      <c r="X50" s="83"/>
      <c r="Y50" s="76"/>
      <c r="Z50" s="76"/>
      <c r="AA50" s="83"/>
      <c r="AB50" s="83"/>
      <c r="AC50" s="83"/>
      <c r="AD50" s="83"/>
      <c r="AE50" s="83"/>
      <c r="AF50" s="76"/>
      <c r="AG50" s="91"/>
      <c r="AH50" s="32"/>
      <c r="AI50" s="31"/>
    </row>
    <row r="51" spans="2:37" ht="27" customHeight="1" x14ac:dyDescent="0.4">
      <c r="B51" s="32"/>
      <c r="C51" s="64"/>
      <c r="D51" s="72"/>
      <c r="E51" s="72"/>
      <c r="F51" s="34"/>
      <c r="G51" s="34"/>
      <c r="H51" s="34"/>
      <c r="I51" s="34"/>
      <c r="J51" s="34"/>
      <c r="K51" s="72"/>
      <c r="L51" s="72"/>
      <c r="M51" s="34"/>
      <c r="N51" s="34"/>
      <c r="O51" s="34"/>
      <c r="P51" s="34"/>
      <c r="Q51" s="89"/>
      <c r="R51" s="72"/>
      <c r="S51" s="72"/>
      <c r="T51" s="34"/>
      <c r="U51" s="34"/>
      <c r="V51" s="34"/>
      <c r="W51" s="74"/>
      <c r="X51" s="34"/>
      <c r="Y51" s="72"/>
      <c r="Z51" s="72"/>
      <c r="AA51" s="34"/>
      <c r="AB51" s="34"/>
      <c r="AC51" s="34"/>
      <c r="AD51" s="34"/>
      <c r="AE51" s="34"/>
      <c r="AF51" s="72"/>
      <c r="AG51" s="91"/>
      <c r="AH51" s="32"/>
      <c r="AI51" s="31"/>
    </row>
    <row r="52" spans="2:37" ht="27" customHeight="1" x14ac:dyDescent="0.4">
      <c r="B52" s="32"/>
      <c r="C52" s="64"/>
      <c r="D52" s="72"/>
      <c r="E52" s="72"/>
      <c r="F52" s="34"/>
      <c r="G52" s="34"/>
      <c r="H52" s="34"/>
      <c r="I52" s="34"/>
      <c r="J52" s="34"/>
      <c r="K52" s="72"/>
      <c r="L52" s="72"/>
      <c r="M52" s="34"/>
      <c r="N52" s="34"/>
      <c r="O52" s="34"/>
      <c r="P52" s="34"/>
      <c r="Q52" s="89"/>
      <c r="R52" s="72"/>
      <c r="S52" s="72"/>
      <c r="T52" s="34"/>
      <c r="U52" s="34"/>
      <c r="V52" s="34"/>
      <c r="W52" s="74"/>
      <c r="X52" s="34"/>
      <c r="Y52" s="72"/>
      <c r="Z52" s="72"/>
      <c r="AA52" s="34"/>
      <c r="AB52" s="34"/>
      <c r="AC52" s="34"/>
      <c r="AD52" s="34"/>
      <c r="AE52" s="34"/>
      <c r="AF52" s="72"/>
      <c r="AG52" s="91"/>
      <c r="AH52" s="32"/>
      <c r="AI52" s="31"/>
    </row>
    <row r="53" spans="2:37" x14ac:dyDescent="0.4">
      <c r="B53" s="5" t="s">
        <v>13</v>
      </c>
      <c r="C53" s="1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>
        <v>0</v>
      </c>
      <c r="AI53" s="18">
        <v>1</v>
      </c>
    </row>
    <row r="54" spans="2:37" ht="25.5" customHeight="1" x14ac:dyDescent="0.4"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2:37" ht="25.5" customHeight="1" x14ac:dyDescent="0.4">
      <c r="T55" s="7"/>
      <c r="U55" s="7"/>
      <c r="V55" s="7"/>
      <c r="W55" s="7"/>
      <c r="X55" s="54" t="s">
        <v>51</v>
      </c>
      <c r="Y55" s="53"/>
      <c r="Z55" s="53"/>
      <c r="AA55" s="53"/>
      <c r="AB55" s="53"/>
      <c r="AC55" s="54">
        <f>AH13+AH21+AH29+AH37+AH45+AH53</f>
        <v>36</v>
      </c>
      <c r="AD55" s="54"/>
      <c r="AE55" s="54"/>
      <c r="AF55" s="54"/>
      <c r="AG55" s="54" t="s">
        <v>50</v>
      </c>
      <c r="AH55" s="54"/>
      <c r="AI55" s="54"/>
      <c r="AJ55" s="7"/>
      <c r="AK55" s="7"/>
    </row>
    <row r="56" spans="2:37" ht="25.5" customHeight="1" x14ac:dyDescent="0.4">
      <c r="T56" s="7"/>
      <c r="U56" s="7"/>
      <c r="V56" s="7"/>
      <c r="W56" s="7"/>
      <c r="X56" s="53" t="s">
        <v>48</v>
      </c>
      <c r="Y56" s="53"/>
      <c r="Z56" s="53"/>
      <c r="AA56" s="53"/>
      <c r="AB56" s="53"/>
      <c r="AC56" s="53">
        <f>AI13+AI21+AI29+AI37+AI45+AI53</f>
        <v>125</v>
      </c>
      <c r="AD56" s="53"/>
      <c r="AE56" s="53"/>
      <c r="AF56" s="53"/>
      <c r="AG56" s="53" t="s">
        <v>50</v>
      </c>
      <c r="AH56" s="53"/>
      <c r="AI56" s="53"/>
      <c r="AJ56" s="7"/>
      <c r="AK56" s="7"/>
    </row>
    <row r="57" spans="2:37" ht="25.5" customHeight="1" x14ac:dyDescent="0.4">
      <c r="T57" s="7"/>
      <c r="U57" s="7"/>
      <c r="V57" s="7"/>
      <c r="W57" s="7"/>
      <c r="X57" s="52" t="s">
        <v>49</v>
      </c>
      <c r="Y57" s="53"/>
      <c r="Z57" s="53"/>
      <c r="AA57" s="53"/>
      <c r="AB57" s="53"/>
      <c r="AC57" s="48">
        <f>ROUNDDOWN((AC55/AC56)*100,2)</f>
        <v>28.8</v>
      </c>
      <c r="AD57" s="48"/>
      <c r="AE57" s="48"/>
      <c r="AF57" s="48"/>
      <c r="AG57" s="47" t="s">
        <v>32</v>
      </c>
      <c r="AH57" s="47"/>
      <c r="AI57" s="47"/>
      <c r="AJ57" s="7"/>
      <c r="AK57" s="7"/>
    </row>
    <row r="58" spans="2:37" ht="25.5" customHeight="1" x14ac:dyDescent="0.4">
      <c r="T58" s="7"/>
      <c r="U58" s="7"/>
      <c r="V58" s="7"/>
      <c r="W58" s="7"/>
      <c r="X58" s="7" t="s">
        <v>52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2:37" ht="25.5" customHeight="1" x14ac:dyDescent="0.4">
      <c r="T59" s="7"/>
      <c r="U59" s="7"/>
      <c r="V59" s="7"/>
      <c r="W59" s="7"/>
      <c r="X59" s="7"/>
      <c r="Y59" s="7"/>
      <c r="Z59" s="54" t="s">
        <v>44</v>
      </c>
      <c r="AA59" s="54"/>
      <c r="AB59" s="54"/>
      <c r="AC59" s="54"/>
      <c r="AD59" s="54"/>
      <c r="AE59" s="90" t="str">
        <f>IF(AC57&gt;28.5,AK59,IF(28.5&gt;AC57&gt;25,AK60,IF(25&gt;AC57&gt;21.4,AK61,AK62)))</f>
        <v>4週8休以上</v>
      </c>
      <c r="AF59" s="90"/>
      <c r="AG59" s="90"/>
      <c r="AH59" s="90"/>
      <c r="AI59" s="90"/>
      <c r="AJ59" t="s">
        <v>41</v>
      </c>
      <c r="AK59" s="7" t="s">
        <v>34</v>
      </c>
    </row>
    <row r="60" spans="2:37" x14ac:dyDescent="0.4"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t="s">
        <v>40</v>
      </c>
      <c r="AK60" s="7" t="s">
        <v>35</v>
      </c>
    </row>
    <row r="61" spans="2:37" ht="19.5" x14ac:dyDescent="0.4">
      <c r="AE61" s="2"/>
      <c r="AJ61" t="s">
        <v>39</v>
      </c>
      <c r="AK61" t="s">
        <v>36</v>
      </c>
    </row>
    <row r="62" spans="2:37" ht="19.5" x14ac:dyDescent="0.4">
      <c r="P62" s="15"/>
      <c r="Q62" s="15"/>
      <c r="R62" s="15"/>
      <c r="S62" s="15"/>
      <c r="T62" s="15"/>
      <c r="U62" s="15"/>
      <c r="V62" s="15"/>
      <c r="W62" s="15"/>
      <c r="X62" s="15"/>
      <c r="AJ62" t="s">
        <v>38</v>
      </c>
      <c r="AK62" t="s">
        <v>37</v>
      </c>
    </row>
    <row r="63" spans="2:37" ht="19.5" x14ac:dyDescent="0.4">
      <c r="P63" s="16"/>
      <c r="Q63" s="16"/>
      <c r="R63" s="16"/>
      <c r="S63" s="16"/>
      <c r="T63" s="16"/>
      <c r="U63" s="16"/>
      <c r="V63" s="16"/>
      <c r="W63" s="16"/>
      <c r="X63" s="16"/>
    </row>
    <row r="64" spans="2:37" ht="19.5" x14ac:dyDescent="0.4">
      <c r="P64" s="16"/>
      <c r="Q64" s="16"/>
      <c r="R64" s="16"/>
      <c r="S64" s="16"/>
      <c r="T64" s="17"/>
      <c r="U64" s="17"/>
      <c r="V64" s="17"/>
      <c r="W64" s="16"/>
      <c r="X64" s="16"/>
    </row>
    <row r="65" spans="16:24" x14ac:dyDescent="0.4">
      <c r="P65" s="13"/>
      <c r="Q65" s="13"/>
      <c r="R65" s="13"/>
      <c r="S65" s="13"/>
      <c r="T65" s="13"/>
      <c r="U65" s="13"/>
      <c r="V65" s="13"/>
      <c r="W65" s="13"/>
      <c r="X65" s="13"/>
    </row>
    <row r="66" spans="16:24" ht="19.5" x14ac:dyDescent="0.4">
      <c r="P66" s="15"/>
      <c r="Q66" s="15"/>
      <c r="R66" s="15"/>
      <c r="S66" s="15"/>
      <c r="T66" s="15"/>
      <c r="U66" s="15"/>
      <c r="V66" s="15"/>
      <c r="W66" s="15"/>
      <c r="X66" s="15"/>
    </row>
    <row r="67" spans="16:24" x14ac:dyDescent="0.4">
      <c r="P67" s="14"/>
      <c r="Q67" s="14"/>
      <c r="R67" s="14"/>
      <c r="S67" s="14"/>
      <c r="T67" s="14"/>
      <c r="U67" s="14"/>
      <c r="V67" s="14"/>
      <c r="W67" s="14"/>
      <c r="X67" s="14"/>
    </row>
  </sheetData>
  <mergeCells count="221">
    <mergeCell ref="X57:AB57"/>
    <mergeCell ref="AC57:AF57"/>
    <mergeCell ref="AG57:AI57"/>
    <mergeCell ref="Z59:AD59"/>
    <mergeCell ref="AE59:AI59"/>
    <mergeCell ref="AF50:AF52"/>
    <mergeCell ref="AG50:AG52"/>
    <mergeCell ref="X55:AB55"/>
    <mergeCell ref="AC55:AF55"/>
    <mergeCell ref="AG55:AI55"/>
    <mergeCell ref="X56:AB56"/>
    <mergeCell ref="AC56:AF56"/>
    <mergeCell ref="AG56:AI56"/>
    <mergeCell ref="Z50:Z52"/>
    <mergeCell ref="AA50:AA52"/>
    <mergeCell ref="AB50:AB52"/>
    <mergeCell ref="AC50:AC52"/>
    <mergeCell ref="AD50:AD52"/>
    <mergeCell ref="AE50:AE52"/>
    <mergeCell ref="AI47:AI52"/>
    <mergeCell ref="K50:K52"/>
    <mergeCell ref="L50:L52"/>
    <mergeCell ref="M50:M52"/>
    <mergeCell ref="AG42:AG44"/>
    <mergeCell ref="C47:AG47"/>
    <mergeCell ref="AH47:AH52"/>
    <mergeCell ref="AD42:AD44"/>
    <mergeCell ref="AE42:AE44"/>
    <mergeCell ref="AF42:AF44"/>
    <mergeCell ref="T50:T52"/>
    <mergeCell ref="U50:U52"/>
    <mergeCell ref="V50:V52"/>
    <mergeCell ref="W50:W52"/>
    <mergeCell ref="X50:X52"/>
    <mergeCell ref="Y50:Y52"/>
    <mergeCell ref="N50:N52"/>
    <mergeCell ref="O50:O52"/>
    <mergeCell ref="P50:P52"/>
    <mergeCell ref="Q50:Q52"/>
    <mergeCell ref="R50:R52"/>
    <mergeCell ref="S50:S52"/>
    <mergeCell ref="B50:B52"/>
    <mergeCell ref="C50:C52"/>
    <mergeCell ref="D50:D52"/>
    <mergeCell ref="E50:E52"/>
    <mergeCell ref="F50:F52"/>
    <mergeCell ref="G50:G52"/>
    <mergeCell ref="AA42:AA44"/>
    <mergeCell ref="AB42:AB44"/>
    <mergeCell ref="AC42:AC44"/>
    <mergeCell ref="U42:U44"/>
    <mergeCell ref="V42:V44"/>
    <mergeCell ref="W42:W44"/>
    <mergeCell ref="X42:X44"/>
    <mergeCell ref="Y42:Y44"/>
    <mergeCell ref="Z42:Z44"/>
    <mergeCell ref="O42:O44"/>
    <mergeCell ref="P42:P44"/>
    <mergeCell ref="Q42:Q44"/>
    <mergeCell ref="R42:R44"/>
    <mergeCell ref="S42:S44"/>
    <mergeCell ref="T42:T44"/>
    <mergeCell ref="H50:H52"/>
    <mergeCell ref="I50:I52"/>
    <mergeCell ref="J50:J52"/>
    <mergeCell ref="AI39:AI44"/>
    <mergeCell ref="B42:B44"/>
    <mergeCell ref="C42:C44"/>
    <mergeCell ref="D42:D44"/>
    <mergeCell ref="E42:E44"/>
    <mergeCell ref="F42:F44"/>
    <mergeCell ref="G42:G44"/>
    <mergeCell ref="H42:H44"/>
    <mergeCell ref="I42:I44"/>
    <mergeCell ref="J42:J44"/>
    <mergeCell ref="AD34:AD36"/>
    <mergeCell ref="AE34:AE36"/>
    <mergeCell ref="AF34:AF36"/>
    <mergeCell ref="AG34:AG36"/>
    <mergeCell ref="C39:AG39"/>
    <mergeCell ref="AH39:AH44"/>
    <mergeCell ref="K42:K44"/>
    <mergeCell ref="L42:L44"/>
    <mergeCell ref="M42:M44"/>
    <mergeCell ref="N42:N44"/>
    <mergeCell ref="X34:X36"/>
    <mergeCell ref="Y34:Y36"/>
    <mergeCell ref="Z34:Z36"/>
    <mergeCell ref="AA34:AA36"/>
    <mergeCell ref="AB34:AB36"/>
    <mergeCell ref="AC34:AC36"/>
    <mergeCell ref="R34:R36"/>
    <mergeCell ref="S34:S36"/>
    <mergeCell ref="T34:T36"/>
    <mergeCell ref="U34:U36"/>
    <mergeCell ref="V34:V36"/>
    <mergeCell ref="W34:W36"/>
    <mergeCell ref="L34:L36"/>
    <mergeCell ref="M34:M36"/>
    <mergeCell ref="O34:O36"/>
    <mergeCell ref="P34:P36"/>
    <mergeCell ref="Q34:Q36"/>
    <mergeCell ref="B34:B36"/>
    <mergeCell ref="C34:C36"/>
    <mergeCell ref="D34:D36"/>
    <mergeCell ref="E34:E36"/>
    <mergeCell ref="F34:F36"/>
    <mergeCell ref="G34:G36"/>
    <mergeCell ref="AF26:AF28"/>
    <mergeCell ref="AG26:AG28"/>
    <mergeCell ref="C31:AG31"/>
    <mergeCell ref="AH31:AH36"/>
    <mergeCell ref="AI31:AI36"/>
    <mergeCell ref="H34:H36"/>
    <mergeCell ref="I34:I36"/>
    <mergeCell ref="J34:J36"/>
    <mergeCell ref="K34:K36"/>
    <mergeCell ref="Y26:Y28"/>
    <mergeCell ref="Z26:Z28"/>
    <mergeCell ref="AA26:AA28"/>
    <mergeCell ref="AB26:AB28"/>
    <mergeCell ref="AC26:AC28"/>
    <mergeCell ref="AD26:AD28"/>
    <mergeCell ref="S26:S28"/>
    <mergeCell ref="T26:T28"/>
    <mergeCell ref="U26:U28"/>
    <mergeCell ref="V26:V28"/>
    <mergeCell ref="W26:W28"/>
    <mergeCell ref="X26:X28"/>
    <mergeCell ref="M26:M28"/>
    <mergeCell ref="N26:N28"/>
    <mergeCell ref="N34:N36"/>
    <mergeCell ref="Q26:Q28"/>
    <mergeCell ref="R26:R28"/>
    <mergeCell ref="G26:G28"/>
    <mergeCell ref="H26:H28"/>
    <mergeCell ref="I26:I28"/>
    <mergeCell ref="J26:J28"/>
    <mergeCell ref="K26:K28"/>
    <mergeCell ref="L26:L28"/>
    <mergeCell ref="AE26:AE28"/>
    <mergeCell ref="C23:AG23"/>
    <mergeCell ref="AH23:AH28"/>
    <mergeCell ref="AI23:AI28"/>
    <mergeCell ref="B26:B28"/>
    <mergeCell ref="C26:C28"/>
    <mergeCell ref="D26:D28"/>
    <mergeCell ref="E26:E28"/>
    <mergeCell ref="F26:F28"/>
    <mergeCell ref="Z18:Z20"/>
    <mergeCell ref="AA18:AA20"/>
    <mergeCell ref="AB18:AB20"/>
    <mergeCell ref="AC18:AC20"/>
    <mergeCell ref="AD18:AD20"/>
    <mergeCell ref="AE18:AE20"/>
    <mergeCell ref="T18:T20"/>
    <mergeCell ref="U18:U20"/>
    <mergeCell ref="V18:V20"/>
    <mergeCell ref="W18:W20"/>
    <mergeCell ref="X18:X20"/>
    <mergeCell ref="Y18:Y20"/>
    <mergeCell ref="N18:N20"/>
    <mergeCell ref="O18:O20"/>
    <mergeCell ref="O26:O28"/>
    <mergeCell ref="P26:P28"/>
    <mergeCell ref="O10:O12"/>
    <mergeCell ref="P10:P12"/>
    <mergeCell ref="P18:P20"/>
    <mergeCell ref="Q18:Q20"/>
    <mergeCell ref="R18:R20"/>
    <mergeCell ref="S18:S20"/>
    <mergeCell ref="H18:H20"/>
    <mergeCell ref="I18:I20"/>
    <mergeCell ref="J18:J20"/>
    <mergeCell ref="K18:K20"/>
    <mergeCell ref="L18:L20"/>
    <mergeCell ref="M18:M20"/>
    <mergeCell ref="C15:AG15"/>
    <mergeCell ref="AD10:AD12"/>
    <mergeCell ref="AE10:AE12"/>
    <mergeCell ref="AF10:AF12"/>
    <mergeCell ref="U10:U12"/>
    <mergeCell ref="V10:V12"/>
    <mergeCell ref="W10:W12"/>
    <mergeCell ref="X10:X12"/>
    <mergeCell ref="Y10:Y12"/>
    <mergeCell ref="Z10:Z12"/>
    <mergeCell ref="AH15:AH20"/>
    <mergeCell ref="AI15:AI20"/>
    <mergeCell ref="B18:B20"/>
    <mergeCell ref="C18:C20"/>
    <mergeCell ref="D18:D20"/>
    <mergeCell ref="E18:E20"/>
    <mergeCell ref="F18:F20"/>
    <mergeCell ref="G18:G20"/>
    <mergeCell ref="AF18:AF20"/>
    <mergeCell ref="AG18:AG20"/>
    <mergeCell ref="C7:AG7"/>
    <mergeCell ref="AH7:AH12"/>
    <mergeCell ref="AI7:AI12"/>
    <mergeCell ref="B10:B12"/>
    <mergeCell ref="C10:C12"/>
    <mergeCell ref="D10:D12"/>
    <mergeCell ref="E10:E12"/>
    <mergeCell ref="F10:F12"/>
    <mergeCell ref="G10:G12"/>
    <mergeCell ref="H10:H12"/>
    <mergeCell ref="Q10:Q12"/>
    <mergeCell ref="R10:R12"/>
    <mergeCell ref="S10:S12"/>
    <mergeCell ref="T10:T12"/>
    <mergeCell ref="I10:I12"/>
    <mergeCell ref="J10:J12"/>
    <mergeCell ref="K10:K12"/>
    <mergeCell ref="L10:L12"/>
    <mergeCell ref="M10:M12"/>
    <mergeCell ref="N10:N12"/>
    <mergeCell ref="AG10:AG12"/>
    <mergeCell ref="AA10:AA12"/>
    <mergeCell ref="AB10:AB12"/>
    <mergeCell ref="AC10:AC12"/>
  </mergeCells>
  <phoneticPr fontId="1"/>
  <dataValidations count="1">
    <dataValidation type="list" allowBlank="1" showInputMessage="1" showErrorMessage="1" sqref="AE59:AI59" xr:uid="{0BCC8F8C-26FB-42EB-B5DE-7320779DD66D}">
      <formula1>$AK$59:$AK$62</formula1>
    </dataValidation>
  </dataValidations>
  <pageMargins left="0.7" right="0.7" top="0.75" bottom="0.75" header="0.3" footer="0.3"/>
  <pageSetup paperSize="9" scale="46" orientation="portrait" r:id="rId1"/>
  <headerFooter>
    <oddHeader>&amp;R&amp;20（別紙３）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</vt:lpstr>
      <vt:lpstr>様式2(作成例)</vt:lpstr>
      <vt:lpstr>旧</vt:lpstr>
      <vt:lpstr>旧!Print_Area</vt:lpstr>
      <vt:lpstr>様式２!Print_Area</vt:lpstr>
      <vt:lpstr>'様式2(作成例)'!Print_Area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建設技術企画課</dc:creator>
  <cp:lastModifiedBy>Setup</cp:lastModifiedBy>
  <cp:lastPrinted>2024-09-19T23:23:54Z</cp:lastPrinted>
  <dcterms:created xsi:type="dcterms:W3CDTF">2018-11-15T12:03:19Z</dcterms:created>
  <dcterms:modified xsi:type="dcterms:W3CDTF">2024-09-27T01:14:50Z</dcterms:modified>
</cp:coreProperties>
</file>