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796" firstSheet="19" activeTab="21"/>
  </bookViews>
  <sheets>
    <sheet name="付表３－２" sheetId="27" state="hidden" r:id="rId1"/>
    <sheet name="記載例①就労" sheetId="3" r:id="rId2"/>
    <sheet name="記載例②児発放デイ" sheetId="1" r:id="rId3"/>
    <sheet name="勤務形態一覧表（居宅介護）" sheetId="116" r:id="rId4"/>
    <sheet name="勤務形態一覧表（重度訪問介護）" sheetId="117" r:id="rId5"/>
    <sheet name="勤務形態一覧表（同行援護）" sheetId="120" r:id="rId6"/>
    <sheet name="勤務形態一覧表（行動援護）" sheetId="119" r:id="rId7"/>
    <sheet name="勤務形態一覧表（療養介護）" sheetId="93" r:id="rId8"/>
    <sheet name="勤務形態一覧表（生活介護）" sheetId="94" r:id="rId9"/>
    <sheet name="勤務形態一覧表（短期入所・併設型）" sheetId="126" r:id="rId10"/>
    <sheet name="勤務形態一覧表（短期入所・空床利用型）" sheetId="127" r:id="rId11"/>
    <sheet name="勤務形態一覧表（短期入所・単独型）" sheetId="128" r:id="rId12"/>
    <sheet name="勤務形態一覧表（重度障害者等包括支援）" sheetId="130" r:id="rId13"/>
    <sheet name="勤務形態一覧表（機能訓練）" sheetId="95" r:id="rId14"/>
    <sheet name="勤務形態一覧表（生活訓練）" sheetId="96" r:id="rId15"/>
    <sheet name="勤務形態一覧表（就労選択支援）" sheetId="131" r:id="rId16"/>
    <sheet name="勤務形態一覧表（就労移行支援）" sheetId="132" r:id="rId17"/>
    <sheet name="勤務形態一覧表（認定指定就労移行支援）" sheetId="133" r:id="rId18"/>
    <sheet name="勤務形態一覧表（就労継続支援A型・B型）" sheetId="134" r:id="rId19"/>
    <sheet name="勤務形態一覧表（就労定着支援）" sheetId="136" r:id="rId20"/>
    <sheet name="勤務形態一覧表（自立生活援助）" sheetId="100" r:id="rId21"/>
    <sheet name="勤務形態一覧表（共同生活援助・介護サービス包括型）" sheetId="101" r:id="rId22"/>
    <sheet name="勤務形態一覧表（共同生活援助・外部サービス利用型）" sheetId="102" r:id="rId23"/>
    <sheet name="勤務形態一覧表（共同生活援助・日中サービス支援型" sheetId="124" r:id="rId24"/>
    <sheet name="勤務形態一覧表（障害者支援施設）" sheetId="107" r:id="rId25"/>
    <sheet name="勤務形態一覧表（一般相談支援）" sheetId="106" r:id="rId26"/>
    <sheet name="勤務形態一覧表（児童発達支援・放課後デイサービス）" sheetId="2" r:id="rId27"/>
    <sheet name="勤務形態一覧表（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definedNames>
    <definedName name="就労継続支援Ａ型">選択肢!$B$21:$K$21</definedName>
    <definedName name="放課後等デイサービス">選択肢!$B$29:$H$29</definedName>
    <definedName name="居宅介護">選択肢!$B$2:$K$2</definedName>
    <definedName name="重度訪問介護">選択肢!$B$3:$K$3</definedName>
    <definedName name="同行援護">選択肢!$B$4:$K$4</definedName>
    <definedName name="行動援護">選択肢!$B$5:$K$5</definedName>
    <definedName name="療養介護">選択肢!$B$6:$K$6</definedName>
    <definedName name="生活介護">選択肢!$B$7:$K$7</definedName>
    <definedName name="短期入所・併設型">選択肢!$B$8:$K$8</definedName>
    <definedName name="短期入所・空床利用型">選択肢!$B$9:$K$9</definedName>
    <definedName name="短期入所・単独型">選択肢!$B$10:$K$10</definedName>
    <definedName name="重度障害者等包括支援">選択肢!$B$11:$K$11</definedName>
    <definedName name="機能訓練">選択肢!$B$16:$J$16</definedName>
    <definedName name="生活訓練">選択肢!$B$17:$K$17</definedName>
    <definedName name="就労選択支援">選択肢!$B$18:$K$18</definedName>
    <definedName name="就労移行支援">選択肢!$B$19:$K$19</definedName>
    <definedName name="認定指定就労移行支援">選択肢!$B$20:$K$20</definedName>
    <definedName name="就労継続支援Ｂ型">選択肢!$B$21:$K$21</definedName>
    <definedName name="就労定着支援">選択肢!$B$25:$K$25</definedName>
    <definedName name="自立生活援助">選択肢!$B$26:$K$26</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障害者支援施設">選択肢!$B$15:$L$15</definedName>
    <definedName name="地域移行支援">選択肢!$B$23:$C$23</definedName>
    <definedName name="児童発達支援・主として重心">選択肢!$B$31:$I$31</definedName>
    <definedName name="児童発達支援センター">選択肢!$B$33:$K$33</definedName>
    <definedName name="居宅訪問型児童発達支援">選択肢!$B$35:$K$35</definedName>
    <definedName name="保育所等訪問支援">選択肢!$B$34:$K$34</definedName>
    <definedName name="福祉型障害児入所施設">選択肢!$B$36:$K$36</definedName>
    <definedName name="医療型障害児入所施設">選択肢!$B$37:$K$37</definedName>
    <definedName name="Roman_01">#REF!</definedName>
    <definedName name="KK_06">#REF!</definedName>
    <definedName name="romann_66">#REF!</definedName>
    <definedName name="kk_04">#REF!</definedName>
    <definedName name="Roman_03">#REF!</definedName>
    <definedName name="__kk29">#REF!</definedName>
    <definedName name="児発・放デイの多機能型">選択肢!$B$30:$H$30</definedName>
    <definedName name="Roman_06">#REF!</definedName>
    <definedName name="児童発達支援・主として重症心身障害児を対象とする場合">選択肢!$B$31:$K$31</definedName>
    <definedName name="table_03">#REF!</definedName>
    <definedName name="一般相談支援事業">選択肢!$B$23:$K$23</definedName>
    <definedName name="serv_">#REF!</definedName>
    <definedName name="romann_12">#REF!</definedName>
    <definedName name="特定相談支援・障害児相談支援">選択肢!$B$27:$K$27</definedName>
    <definedName name="就労継続支援Ａ型・B型">選択肢!$B$21:$K$21</definedName>
    <definedName name="児童発達支援・放課後等デイサービス">選択肢!$B$28:$K$28</definedName>
    <definedName name="児童発達支援・児童発達支援センターであるもの">選択肢!$B$33:$L$33</definedName>
    <definedName name="roman4_3">#REF!</definedName>
    <definedName name="jiritu">#REF!</definedName>
    <definedName name="_kk06">#REF!</definedName>
    <definedName name="___kk06">#REF!</definedName>
    <definedName name="Roman2_3">#REF!</definedName>
    <definedName name="roman_09">#REF!</definedName>
    <definedName name="児童発達支援">選択肢!$B$28:$H$28</definedName>
    <definedName name="_kk29">#REF!</definedName>
    <definedName name="___kk29">#REF!</definedName>
    <definedName name="__kk06">#REF!</definedName>
    <definedName name="roman7_1">#REF!</definedName>
    <definedName name="tapi2">#REF!</definedName>
    <definedName name="avrg1">#REF!</definedName>
    <definedName name="KK_03">#REF!</definedName>
    <definedName name="servo1">#REF!</definedName>
    <definedName name="共同生活援助">選択肢!$B$12:$K$12</definedName>
    <definedName name="Roman_04">#REF!</definedName>
    <definedName name="kk_07">#REF!</definedName>
    <definedName name="ｔａｂｉｅ＿04">#REF!</definedName>
    <definedName name="tebiroo">#REF!</definedName>
    <definedName name="KK2_3">#REF!</definedName>
    <definedName name="地域定着支援">選択肢!$B$24:$C$24</definedName>
    <definedName name="roman_11">#REF!</definedName>
    <definedName name="roman11">#REF!</definedName>
    <definedName name="Roman2_1">#REF!</definedName>
    <definedName name="利用日数記入例">#REF!</definedName>
    <definedName name="roman31">#REF!</definedName>
    <definedName name="roman77">#REF!</definedName>
    <definedName name="tebie08">#REF!</definedName>
    <definedName name="romann33">#REF!</definedName>
    <definedName name="serv">#REF!</definedName>
    <definedName name="Serv_LIST">#REF!</definedName>
    <definedName name="table2_3">#REF!</definedName>
    <definedName name="tebie_o7">#REF!</definedName>
    <definedName name="teble_09">#REF!</definedName>
    <definedName name="teble77">#REF!</definedName>
    <definedName name="居宅介護・重度訪問介護・同行援護・行動援護">選択肢!$B$2:$J$2</definedName>
    <definedName name="放課後等デイサービス・主として重心">選択肢!$B$32:$I$32</definedName>
    <definedName name="tebie33">#REF!</definedName>
    <definedName name="roman33">#REF!</definedName>
    <definedName name="table_06">#REF!</definedName>
    <definedName name="Avrg">#REF!</definedName>
    <definedName name="teble">#REF!</definedName>
    <definedName name="_xlnm._FilterDatabase" localSheetId="2" hidden="1">'記載例②児発放デイ'!$AK$5:$AK$5</definedName>
    <definedName name="_xlnm.Print_Area" localSheetId="2">'記載例②児発放デイ'!$A$1:$AN$67</definedName>
    <definedName name="_xlnm._FilterDatabase" localSheetId="26" hidden="1">'勤務形態一覧表（児童発達支援・放課後デイサービス）'!$AK$5:$AK$5</definedName>
    <definedName name="_xlnm.Print_Area" localSheetId="26">'勤務形態一覧表（児童発達支援・放課後デイサービス）'!$A$1:$AN$67</definedName>
    <definedName name="_xlnm.Print_Area" localSheetId="1">'記載例①就労'!$A$1:$AN$84</definedName>
    <definedName name="_xlnm.Print_Area" localSheetId="7">'勤務形態一覧表（療養介護）'!$A$1:$AN$80</definedName>
    <definedName name="_xlnm.Print_Area" localSheetId="8">'勤務形態一覧表（生活介護）'!$A$1:$AN$88</definedName>
    <definedName name="_xlnm.Print_Area" localSheetId="13">'勤務形態一覧表（機能訓練）'!$A$1:$AN$81</definedName>
    <definedName name="_xlnm.Print_Area" localSheetId="14">'勤務形態一覧表（生活訓練）'!$A$1:$AN$83</definedName>
    <definedName name="_xlnm.Print_Area" localSheetId="20">'勤務形態一覧表（自立生活援助）'!$A$1:$AN$81</definedName>
    <definedName name="_xlnm.Print_Area" localSheetId="21">'勤務形態一覧表（共同生活援助・介護サービス包括型）'!$A$1:$AN$89</definedName>
    <definedName name="_xlnm.Print_Area" localSheetId="22">'勤務形態一覧表（共同生活援助・外部サービス利用型）'!$A$1:$AN$86</definedName>
    <definedName name="_xlnm.Print_Area" localSheetId="25">'勤務形態一覧表（一般相談支援）'!$A$1:$AN$65</definedName>
    <definedName name="_xlnm.Print_Area" localSheetId="24">'勤務形態一覧表（障害者支援施設）'!$A$1:$AN$100</definedName>
    <definedName name="_xlnm.Print_Area" localSheetId="27">'勤務形態一覧表（主として重症心身障害児）'!$A$1:$AN$65</definedName>
    <definedName name="_xlnm.Print_Area" localSheetId="28">'勤務形態一覧表（児童発達支援センター）'!$A$1:$AN$79</definedName>
    <definedName name="_xlnm.Print_Area" localSheetId="29">'勤務形態一覧表（居宅訪問型児童発達支援）'!$A$1:$AN$72</definedName>
    <definedName name="_xlnm.Print_Area" localSheetId="30">'勤務形態一覧表（保育所等訪問支援）'!$A$1:$AN$72</definedName>
    <definedName name="_xlnm.Print_Area" localSheetId="31">'勤務形態一覧表（福祉型障害児入所施設）'!$A$1:$AN$86</definedName>
    <definedName name="_xlnm.Print_Area" localSheetId="32">'勤務形態一覧表（医療型障害児入所施設）'!$A$1:$AN$80</definedName>
    <definedName name="_xlnm.Print_Area" localSheetId="3">'勤務形態一覧表（居宅介護）'!$A$1:$AN$86</definedName>
    <definedName name="_xlnm.Print_Area" localSheetId="4">'勤務形態一覧表（重度訪問介護）'!$A$1:$AN$83</definedName>
    <definedName name="_xlnm.Print_Area" localSheetId="6">'勤務形態一覧表（行動援護）'!$A$1:$AN$82</definedName>
    <definedName name="_xlnm.Print_Area" localSheetId="5">'勤務形態一覧表（同行援護）'!$A$1:$AN$82</definedName>
    <definedName name="_xlnm.Print_Area" localSheetId="23">'勤務形態一覧表（共同生活援助・日中サービス支援型'!$A$1:$AN$89</definedName>
    <definedName name="_xlnm.Print_Area" localSheetId="9">'勤務形態一覧表（短期入所・併設型）'!$A$1:$AN$65</definedName>
    <definedName name="_xlnm.Print_Area" localSheetId="10">'勤務形態一覧表（短期入所・空床利用型）'!$A$1:$AN$65</definedName>
    <definedName name="_xlnm.Print_Area" localSheetId="11">'勤務形態一覧表（短期入所・単独型）'!$A$1:$AN$65</definedName>
    <definedName name="_xlnm.Print_Area" localSheetId="12">'勤務形態一覧表（重度障害者等包括支援）'!$A$1:$AN$65</definedName>
    <definedName name="_xlnm.Print_Area" localSheetId="15">'勤務形態一覧表（就労選択支援）'!$A$1:$AN$81</definedName>
    <definedName name="_xlnm.Print_Area" localSheetId="16">'勤務形態一覧表（就労移行支援）'!$A$1:$AN$83</definedName>
    <definedName name="_xlnm.Print_Area" localSheetId="17">'勤務形態一覧表（認定指定就労移行支援）'!$A$1:$AN$83</definedName>
    <definedName name="_xlnm.Print_Area" localSheetId="18">'勤務形態一覧表（就労継続支援A型・B型）'!$A$1:$AN$84</definedName>
    <definedName name="_xlnm.Print_Area" localSheetId="19">'勤務形態一覧表（就労定着支援）'!$A$1:$AN$81</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AN35" authorId="0">
      <text>
        <r>
          <rPr>
            <sz val="11"/>
            <color theme="1"/>
            <rFont val="游ゴシック"/>
          </rPr>
          <t>短期入所の届出の場合
・左のプルダウンリストから「短期入所を含む」を選択する。
・前年度の平均値には本体施設と短期入所を合わせた値を入力する。</t>
        </r>
      </text>
    </comment>
  </commentList>
</comments>
</file>

<file path=xl/comments2.xml><?xml version="1.0" encoding="utf-8"?>
<comments xmlns="http://schemas.openxmlformats.org/spreadsheetml/2006/main">
  <authors>
    <author>作成者</author>
  </authors>
  <commentList>
    <comment ref="AN35" authorId="0">
      <text>
        <r>
          <rPr>
            <sz val="11"/>
            <color theme="1"/>
            <rFont val="游ゴシック"/>
          </rPr>
          <t>短期入所の届出の場合
・左のプルダウンリストから「短期入所を含む」を選択する。
・前年度の平均値には本体施設と短期入所を合わせた値を入力する。</t>
        </r>
      </text>
    </comment>
  </commentList>
</comments>
</file>

<file path=xl/comments3.xml><?xml version="1.0" encoding="utf-8"?>
<comments xmlns="http://schemas.openxmlformats.org/spreadsheetml/2006/main">
  <authors>
    <author>作成者</author>
  </authors>
  <commentList>
    <comment ref="AN35" authorId="0">
      <text>
        <r>
          <rPr>
            <sz val="11"/>
            <color theme="1"/>
            <rFont val="游ゴシック"/>
          </rPr>
          <t>短期入所の届出の場合
・左のプルダウンリストから「短期入所を含む」を選択する。
・前年度の平均値には本体施設と短期入所を合わせた値を入力する。</t>
        </r>
      </text>
    </comment>
  </commentList>
</comments>
</file>

<file path=xl/comments4.xml><?xml version="1.0" encoding="utf-8"?>
<comments xmlns="http://schemas.openxmlformats.org/spreadsheetml/2006/main">
  <authors>
    <author>作成者</author>
  </authors>
  <commentList>
    <comment ref="AN37" authorId="0">
      <text>
        <r>
          <rPr>
            <sz val="11"/>
            <color theme="1"/>
            <rFont val="游ゴシック"/>
          </rPr>
          <t>短期入所の届出の場合
・左のプルダウンリストから「短期入所を含む」を選択する。
・前年度の平均値には本体施設と短期入所を合わせた値を入力する。</t>
        </r>
      </text>
    </comment>
  </commentList>
</comments>
</file>

<file path=xl/comments5.xml><?xml version="1.0" encoding="utf-8"?>
<comments xmlns="http://schemas.openxmlformats.org/spreadsheetml/2006/main">
  <authors>
    <author>作成者</author>
  </authors>
  <commentList>
    <comment ref="AN34" authorId="0">
      <text>
        <r>
          <rPr>
            <sz val="11"/>
            <color theme="1"/>
            <rFont val="游ゴシック"/>
          </rPr>
          <t>短期入所の届出の場合
・左のプルダウンリストから「短期入所を含む」を選択する。
・前年度の平均値には本体施設と短期入所を合わせた値を入力する。</t>
        </r>
      </text>
    </comment>
  </commentList>
</comments>
</file>

<file path=xl/comments6.xml><?xml version="1.0" encoding="utf-8"?>
<comments xmlns="http://schemas.openxmlformats.org/spreadsheetml/2006/main">
  <authors>
    <author>作成者</author>
  </authors>
  <commentList>
    <comment ref="AN34" authorId="0">
      <text>
        <r>
          <rPr>
            <sz val="11"/>
            <color theme="1"/>
            <rFont val="游ゴシック"/>
          </rPr>
          <t>短期入所の届出の場合
・左のプルダウンリストから「短期入所を含む」を選択する。
・前年度の平均値には本体施設と短期入所を合わせた値を入力する。</t>
        </r>
      </text>
    </comment>
  </commentList>
</comments>
</file>

<file path=xl/comments7.xml><?xml version="1.0" encoding="utf-8"?>
<comments xmlns="http://schemas.openxmlformats.org/spreadsheetml/2006/main">
  <authors>
    <author>作成者</author>
  </authors>
  <commentList>
    <comment ref="AN34" authorId="0">
      <text>
        <r>
          <rPr>
            <sz val="11"/>
            <color theme="1"/>
            <rFont val="游ゴシック"/>
          </rPr>
          <t>短期入所の届出の場合
・左のプルダウンリストから「短期入所を含む」を選択する。
・前年度の平均値には本体施設と短期入所を合わせた値を入力する。</t>
        </r>
      </text>
    </comment>
  </commentList>
</comments>
</file>

<file path=xl/comments8.xml><?xml version="1.0" encoding="utf-8"?>
<comments xmlns="http://schemas.openxmlformats.org/spreadsheetml/2006/main">
  <authors>
    <author>作成者</author>
  </authors>
  <commentList>
    <comment ref="AN35" authorId="0">
      <text>
        <r>
          <rPr>
            <sz val="11"/>
            <color theme="1"/>
            <rFont val="游ゴシック"/>
          </rPr>
          <t>短期入所の届出の場合
・左のプルダウンリストから「短期入所を含む」を選択する。
・前年度の平均値には本体施設と短期入所を合わせた値を入力する。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<sst xmlns="http://schemas.openxmlformats.org/spreadsheetml/2006/main" xmlns:r="http://schemas.openxmlformats.org/officeDocument/2006/relationships" count="416" uniqueCount="416">
  <si>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29"/>
  </si>
  <si>
    <t>就労選択支援員</t>
    <rPh sb="0" eb="2">
      <t>シュウロウ</t>
    </rPh>
    <rPh sb="2" eb="4">
      <t>センタク</t>
    </rPh>
    <rPh sb="4" eb="7">
      <t>シエンイン</t>
    </rPh>
    <phoneticPr fontId="4"/>
  </si>
  <si>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30"/>
  </si>
  <si>
    <t>(11)兼務状況
（兼務先／兼務する職務の内容）等</t>
  </si>
  <si>
    <t>フリガナ</t>
  </si>
  <si>
    <t>一体的に管理運営する
他の事業所</t>
    <rPh sb="0" eb="3">
      <t>イッタイテキ</t>
    </rPh>
    <rPh sb="4" eb="6">
      <t>カンリ</t>
    </rPh>
    <rPh sb="6" eb="8">
      <t>ウンエイ</t>
    </rPh>
    <rPh sb="11" eb="12">
      <t>タ</t>
    </rPh>
    <rPh sb="13" eb="16">
      <t>ジギョウショ</t>
    </rPh>
    <phoneticPr fontId="29"/>
  </si>
  <si>
    <t>看護職員</t>
    <rPh sb="0" eb="2">
      <t>カンゴ</t>
    </rPh>
    <rPh sb="2" eb="4">
      <t>ショクイン</t>
    </rPh>
    <phoneticPr fontId="29"/>
  </si>
  <si>
    <t>(10)勤務時間数合計</t>
    <rPh sb="4" eb="6">
      <t>キンム</t>
    </rPh>
    <rPh sb="6" eb="8">
      <t>ジカン</t>
    </rPh>
    <rPh sb="8" eb="9">
      <t>スウ</t>
    </rPh>
    <rPh sb="9" eb="11">
      <t>ゴウケイ</t>
    </rPh>
    <phoneticPr fontId="29"/>
  </si>
  <si>
    <t>設</t>
    <rPh sb="0" eb="1">
      <t>セツ</t>
    </rPh>
    <phoneticPr fontId="29"/>
  </si>
  <si>
    <t>（郵便番号　　　　　－　　　　　）</t>
  </si>
  <si>
    <t>　(3) 施設外就労について「有」「無」のいずれかを選択してください。</t>
    <rPh sb="5" eb="10">
      <t>シセツガイシュウロウ</t>
    </rPh>
    <rPh sb="15" eb="16">
      <t>ア</t>
    </rPh>
    <rPh sb="18" eb="19">
      <t>ナ</t>
    </rPh>
    <rPh sb="26" eb="28">
      <t>センタク</t>
    </rPh>
    <phoneticPr fontId="30"/>
  </si>
  <si>
    <t>（郵便番号　　　　　－　　　　　）</t>
    <rPh sb="1" eb="3">
      <t>ユウビン</t>
    </rPh>
    <rPh sb="3" eb="5">
      <t>バンゴウ</t>
    </rPh>
    <phoneticPr fontId="29"/>
  </si>
  <si>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29"/>
  </si>
  <si>
    <t>県</t>
    <rPh sb="0" eb="1">
      <t>ケン</t>
    </rPh>
    <phoneticPr fontId="29"/>
  </si>
  <si>
    <t>常勤（人）</t>
    <rPh sb="0" eb="2">
      <t>ジョウキン</t>
    </rPh>
    <rPh sb="3" eb="4">
      <t>ヒト</t>
    </rPh>
    <phoneticPr fontId="29"/>
  </si>
  <si>
    <t>従業者の職種・員数</t>
    <rPh sb="0" eb="3">
      <t>ジュウギョウシャ</t>
    </rPh>
    <rPh sb="4" eb="6">
      <t>ショクシュ</t>
    </rPh>
    <rPh sb="7" eb="9">
      <t>インズウ</t>
    </rPh>
    <phoneticPr fontId="29"/>
  </si>
  <si>
    <t>シフト区分（勤務時間帯）</t>
    <rPh sb="3" eb="5">
      <t>クブン</t>
    </rPh>
    <rPh sb="6" eb="8">
      <t>キンム</t>
    </rPh>
    <rPh sb="8" eb="10">
      <t>ジカン</t>
    </rPh>
    <rPh sb="10" eb="11">
      <t>タイ</t>
    </rPh>
    <phoneticPr fontId="4"/>
  </si>
  <si>
    <t>電話番号</t>
    <rPh sb="0" eb="2">
      <t>デンワ</t>
    </rPh>
    <rPh sb="2" eb="4">
      <t>バンゴウ</t>
    </rPh>
    <phoneticPr fontId="29"/>
  </si>
  <si>
    <t>施</t>
    <rPh sb="0" eb="1">
      <t>ホドコ</t>
    </rPh>
    <phoneticPr fontId="29"/>
  </si>
  <si>
    <t>同行援護</t>
    <rPh sb="0" eb="2">
      <t>ドウコウ</t>
    </rPh>
    <rPh sb="2" eb="4">
      <t>エンゴ</t>
    </rPh>
    <phoneticPr fontId="4"/>
  </si>
  <si>
    <t>受付番号</t>
    <rPh sb="0" eb="2">
      <t>ウケツケ</t>
    </rPh>
    <rPh sb="2" eb="4">
      <t>バンゴウ</t>
    </rPh>
    <phoneticPr fontId="29"/>
  </si>
  <si>
    <t>管理責任者</t>
    <rPh sb="0" eb="2">
      <t>カンリ</t>
    </rPh>
    <rPh sb="2" eb="5">
      <t>セキニンシャ</t>
    </rPh>
    <phoneticPr fontId="29"/>
  </si>
  <si>
    <t>従業者数が10人又はその端数を増すごとに1人以上</t>
  </si>
  <si>
    <t>名　　称</t>
    <rPh sb="0" eb="1">
      <t>メイ</t>
    </rPh>
    <rPh sb="3" eb="4">
      <t>ショウ</t>
    </rPh>
    <phoneticPr fontId="29"/>
  </si>
  <si>
    <t>①常勤のサービス提供責任者を３人以上配置</t>
  </si>
  <si>
    <t>所在地</t>
    <rPh sb="0" eb="3">
      <t>ショザイチ</t>
    </rPh>
    <phoneticPr fontId="29"/>
  </si>
  <si>
    <t>精神障害者</t>
    <rPh sb="0" eb="2">
      <t>セイシン</t>
    </rPh>
    <rPh sb="2" eb="5">
      <t>ショウガイシャ</t>
    </rPh>
    <phoneticPr fontId="29"/>
  </si>
  <si>
    <t>静岡３</t>
    <rPh sb="0" eb="2">
      <t>シズオカ</t>
    </rPh>
    <phoneticPr fontId="4"/>
  </si>
  <si>
    <t>内部障害</t>
    <rPh sb="0" eb="2">
      <t>ナイブ</t>
    </rPh>
    <rPh sb="2" eb="4">
      <t>ショウガイ</t>
    </rPh>
    <phoneticPr fontId="29"/>
  </si>
  <si>
    <t>保育士</t>
    <rPh sb="0" eb="3">
      <t>ホイクシ</t>
    </rPh>
    <phoneticPr fontId="4"/>
  </si>
  <si>
    <t>前年度の平均
実利用者数（人）</t>
  </si>
  <si>
    <t>郡・市</t>
    <rPh sb="0" eb="1">
      <t>グン</t>
    </rPh>
    <rPh sb="2" eb="3">
      <t>シ</t>
    </rPh>
    <phoneticPr fontId="29"/>
  </si>
  <si>
    <t>４未満</t>
    <rPh sb="1" eb="3">
      <t>ミマン</t>
    </rPh>
    <phoneticPr fontId="29"/>
  </si>
  <si>
    <r>
      <t>＜前年度の平均値＞※新規申請の場合は推定数</t>
    </r>
    <r>
      <rPr>
        <sz val="10"/>
        <color rgb="FFFF0000"/>
        <rFont val="ＭＳ ゴシック"/>
      </rPr>
      <t>（原則、定員数の90%）</t>
    </r>
    <r>
      <rPr>
        <sz val="10"/>
        <color auto="1"/>
        <rFont val="ＭＳ ゴシック"/>
      </rPr>
      <t>を記載ください。</t>
    </r>
    <rPh sb="1" eb="2">
      <t>ゼン</t>
    </rPh>
    <rPh sb="2" eb="4">
      <t>ネンド</t>
    </rPh>
    <rPh sb="5" eb="8">
      <t>ヘイキンチ</t>
    </rPh>
    <rPh sb="10" eb="12">
      <t>シンキ</t>
    </rPh>
    <rPh sb="12" eb="14">
      <t>シンセイ</t>
    </rPh>
    <rPh sb="15" eb="17">
      <t>バアイ</t>
    </rPh>
    <rPh sb="18" eb="21">
      <t>スイテイスウ</t>
    </rPh>
    <rPh sb="22" eb="24">
      <t>ゲンソク</t>
    </rPh>
    <rPh sb="25" eb="27">
      <t>テイイン</t>
    </rPh>
    <rPh sb="27" eb="28">
      <t>スウ</t>
    </rPh>
    <rPh sb="34" eb="36">
      <t>キサイ</t>
    </rPh>
    <phoneticPr fontId="29"/>
  </si>
  <si>
    <t>准看護師</t>
    <rPh sb="0" eb="4">
      <t>ジュンカンゴシ</t>
    </rPh>
    <phoneticPr fontId="4"/>
  </si>
  <si>
    <r>
      <t>　　　当該事業所における勤務時間が、当該事業所において定められている常勤の従業者が勤務すべき時間数に達していることをいいます。</t>
    </r>
    <r>
      <rPr>
        <u/>
        <sz val="9"/>
        <color auto="1"/>
        <rFont val="ＭＳ ゴシック"/>
      </rPr>
      <t>雇用の形態は考慮しません</t>
    </r>
    <r>
      <rPr>
        <sz val="9"/>
        <color auto="1"/>
        <rFont val="ＭＳ ゴシック"/>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30"/>
  </si>
  <si>
    <t>連 絡 先</t>
    <rPh sb="0" eb="1">
      <t>レン</t>
    </rPh>
    <rPh sb="2" eb="3">
      <t>ラク</t>
    </rPh>
    <rPh sb="4" eb="5">
      <t>サキ</t>
    </rPh>
    <phoneticPr fontId="29"/>
  </si>
  <si>
    <t>相談支援専門員</t>
    <rPh sb="0" eb="7">
      <t>ソウダンシエンセンモンイン</t>
    </rPh>
    <phoneticPr fontId="4"/>
  </si>
  <si>
    <t>ＦＡＸ番号</t>
    <rPh sb="3" eb="5">
      <t>バンゴウ</t>
    </rPh>
    <phoneticPr fontId="29"/>
  </si>
  <si>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29"/>
  </si>
  <si>
    <t>第　　条第　　項第　　号</t>
    <rPh sb="0" eb="1">
      <t>ダイ</t>
    </rPh>
    <rPh sb="3" eb="4">
      <t>ジョウ</t>
    </rPh>
    <rPh sb="4" eb="5">
      <t>ダイ</t>
    </rPh>
    <rPh sb="7" eb="8">
      <t>コウ</t>
    </rPh>
    <rPh sb="8" eb="9">
      <t>ダイ</t>
    </rPh>
    <rPh sb="11" eb="12">
      <t>ゴウ</t>
    </rPh>
    <phoneticPr fontId="29"/>
  </si>
  <si>
    <t>特定無し</t>
    <rPh sb="0" eb="2">
      <t>トクテイ</t>
    </rPh>
    <rPh sb="2" eb="3">
      <t>ム</t>
    </rPh>
    <phoneticPr fontId="29"/>
  </si>
  <si>
    <t>夜間支援従事者</t>
    <rPh sb="0" eb="7">
      <t>ヤカンシエンジュウジシャ</t>
    </rPh>
    <phoneticPr fontId="4"/>
  </si>
  <si>
    <t>サービス</t>
  </si>
  <si>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29"/>
  </si>
  <si>
    <t>住 所</t>
    <rPh sb="0" eb="1">
      <t>ジュウ</t>
    </rPh>
    <rPh sb="2" eb="3">
      <t>トコロ</t>
    </rPh>
    <phoneticPr fontId="29"/>
  </si>
  <si>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30"/>
  </si>
  <si>
    <t>氏　名</t>
    <rPh sb="0" eb="1">
      <t>シ</t>
    </rPh>
    <rPh sb="2" eb="3">
      <t>メイ</t>
    </rPh>
    <phoneticPr fontId="29"/>
  </si>
  <si>
    <t>その他職員</t>
    <rPh sb="2" eb="3">
      <t>タ</t>
    </rPh>
    <rPh sb="3" eb="5">
      <t>ショクイン</t>
    </rPh>
    <phoneticPr fontId="4"/>
  </si>
  <si>
    <t>名　称</t>
    <rPh sb="0" eb="1">
      <t>メイ</t>
    </rPh>
    <rPh sb="2" eb="3">
      <t>ショウ</t>
    </rPh>
    <phoneticPr fontId="29"/>
  </si>
  <si>
    <t>医　師</t>
    <rPh sb="0" eb="1">
      <t>イ</t>
    </rPh>
    <rPh sb="2" eb="3">
      <t>シ</t>
    </rPh>
    <phoneticPr fontId="29"/>
  </si>
  <si>
    <t>理学療法士</t>
    <rPh sb="0" eb="2">
      <t>リガク</t>
    </rPh>
    <rPh sb="2" eb="5">
      <t>リョウホウシ</t>
    </rPh>
    <phoneticPr fontId="29"/>
  </si>
  <si>
    <t>非常勤（人）</t>
    <rPh sb="0" eb="3">
      <t>ヒジョウキン</t>
    </rPh>
    <rPh sb="4" eb="5">
      <t>ヒト</t>
    </rPh>
    <phoneticPr fontId="29"/>
  </si>
  <si>
    <t>サービス管理責任者</t>
    <rPh sb="4" eb="6">
      <t>カンリ</t>
    </rPh>
    <rPh sb="6" eb="9">
      <t>セキニンシャ</t>
    </rPh>
    <phoneticPr fontId="29"/>
  </si>
  <si>
    <t>管理者</t>
  </si>
  <si>
    <t>　区分６の延べ利用者数</t>
    <rPh sb="1" eb="3">
      <t>クブン</t>
    </rPh>
    <rPh sb="5" eb="6">
      <t>ノ</t>
    </rPh>
    <rPh sb="7" eb="11">
      <t>リヨウシャスウ</t>
    </rPh>
    <phoneticPr fontId="4"/>
  </si>
  <si>
    <t>基準上の必要人数（人）</t>
    <rPh sb="0" eb="2">
      <t>キジュン</t>
    </rPh>
    <rPh sb="2" eb="3">
      <t>ジョウ</t>
    </rPh>
    <rPh sb="4" eb="6">
      <t>ヒツヨウ</t>
    </rPh>
    <rPh sb="6" eb="8">
      <t>ニンズウ</t>
    </rPh>
    <rPh sb="9" eb="10">
      <t>ニン</t>
    </rPh>
    <phoneticPr fontId="29"/>
  </si>
  <si>
    <t>作業療法士</t>
    <rPh sb="0" eb="2">
      <t>サギョウ</t>
    </rPh>
    <rPh sb="2" eb="5">
      <t>リョウホウシ</t>
    </rPh>
    <phoneticPr fontId="29"/>
  </si>
  <si>
    <t>　(1) 「４週」・「暦月」のいずれかを選択してください。</t>
    <rPh sb="7" eb="8">
      <t>シュウ</t>
    </rPh>
    <rPh sb="11" eb="12">
      <t>レキ</t>
    </rPh>
    <rPh sb="12" eb="13">
      <t>ツキ</t>
    </rPh>
    <rPh sb="20" eb="22">
      <t>センタク</t>
    </rPh>
    <phoneticPr fontId="30"/>
  </si>
  <si>
    <t>サービス単位</t>
    <rPh sb="4" eb="6">
      <t>タンイ</t>
    </rPh>
    <phoneticPr fontId="29"/>
  </si>
  <si>
    <t>児童発達支援・主として重心</t>
    <rPh sb="0" eb="2">
      <t>ジドウ</t>
    </rPh>
    <rPh sb="2" eb="4">
      <t>ハッタツ</t>
    </rPh>
    <rPh sb="4" eb="6">
      <t>シエン</t>
    </rPh>
    <rPh sb="7" eb="8">
      <t>シュ</t>
    </rPh>
    <rPh sb="11" eb="13">
      <t>ジュウシン</t>
    </rPh>
    <phoneticPr fontId="30"/>
  </si>
  <si>
    <t>専従</t>
    <rPh sb="0" eb="2">
      <t>センジュウ</t>
    </rPh>
    <phoneticPr fontId="29"/>
  </si>
  <si>
    <t>必要な配置数</t>
    <rPh sb="0" eb="2">
      <t>ヒツヨウ</t>
    </rPh>
    <rPh sb="3" eb="6">
      <t>ハイチスウ</t>
    </rPh>
    <phoneticPr fontId="31"/>
  </si>
  <si>
    <t>　区分２の延べ利用者数</t>
    <rPh sb="1" eb="3">
      <t>クブン</t>
    </rPh>
    <rPh sb="5" eb="6">
      <t>ノ</t>
    </rPh>
    <rPh sb="7" eb="11">
      <t>リヨウシャスウ</t>
    </rPh>
    <phoneticPr fontId="4"/>
  </si>
  <si>
    <t>営業時間</t>
    <rPh sb="0" eb="2">
      <t>エイギョウ</t>
    </rPh>
    <rPh sb="2" eb="4">
      <t>ジカン</t>
    </rPh>
    <phoneticPr fontId="29"/>
  </si>
  <si>
    <t>多機能型実施の有無</t>
    <rPh sb="0" eb="3">
      <t>タキノウ</t>
    </rPh>
    <rPh sb="3" eb="4">
      <t>ガタ</t>
    </rPh>
    <rPh sb="4" eb="6">
      <t>ジッシ</t>
    </rPh>
    <rPh sb="7" eb="9">
      <t>ウム</t>
    </rPh>
    <phoneticPr fontId="29"/>
  </si>
  <si>
    <t>　　　 その他、特記事項欄としてもご活用ください。</t>
    <rPh sb="6" eb="7">
      <t>タ</t>
    </rPh>
    <rPh sb="8" eb="10">
      <t>トッキ</t>
    </rPh>
    <rPh sb="10" eb="12">
      <t>ジコウ</t>
    </rPh>
    <rPh sb="12" eb="13">
      <t>ラン</t>
    </rPh>
    <rPh sb="18" eb="20">
      <t>カツヨウ</t>
    </rPh>
    <phoneticPr fontId="32"/>
  </si>
  <si>
    <t>※兼務</t>
    <rPh sb="1" eb="3">
      <t>ケンム</t>
    </rPh>
    <phoneticPr fontId="29"/>
  </si>
  <si>
    <t>営業日</t>
    <rPh sb="0" eb="3">
      <t>エイギョウビ</t>
    </rPh>
    <phoneticPr fontId="29"/>
  </si>
  <si>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32"/>
  </si>
  <si>
    <t>児童指導員</t>
    <rPh sb="0" eb="2">
      <t>ジドウ</t>
    </rPh>
    <rPh sb="2" eb="5">
      <t>シドウイン</t>
    </rPh>
    <phoneticPr fontId="4"/>
  </si>
  <si>
    <t>従業者数</t>
    <rPh sb="0" eb="2">
      <t>ジュウギョウ</t>
    </rPh>
    <rPh sb="2" eb="3">
      <t>シャ</t>
    </rPh>
    <rPh sb="3" eb="4">
      <t>カズ</t>
    </rPh>
    <phoneticPr fontId="29"/>
  </si>
  <si>
    <t>主たる対象者</t>
    <rPh sb="0" eb="1">
      <t>シュ</t>
    </rPh>
    <rPh sb="3" eb="6">
      <t>タイショウシャ</t>
    </rPh>
    <phoneticPr fontId="29"/>
  </si>
  <si>
    <t>●●事業所</t>
    <rPh sb="2" eb="5">
      <t>ジギョウショ</t>
    </rPh>
    <phoneticPr fontId="4"/>
  </si>
  <si>
    <t>言語聴覚士</t>
    <rPh sb="0" eb="2">
      <t>ゲンゴ</t>
    </rPh>
    <rPh sb="2" eb="5">
      <t>チョウカクシ</t>
    </rPh>
    <phoneticPr fontId="4"/>
  </si>
  <si>
    <t>常勤換算後の人数（人）</t>
    <rPh sb="0" eb="2">
      <t>ジョウキン</t>
    </rPh>
    <rPh sb="2" eb="4">
      <t>カンザン</t>
    </rPh>
    <rPh sb="4" eb="5">
      <t>ゴ</t>
    </rPh>
    <rPh sb="6" eb="8">
      <t>ニンズウ</t>
    </rPh>
    <rPh sb="9" eb="10">
      <t>ニン</t>
    </rPh>
    <phoneticPr fontId="29"/>
  </si>
  <si>
    <t>機能訓練指導員</t>
    <rPh sb="0" eb="2">
      <t>キノウ</t>
    </rPh>
    <rPh sb="2" eb="4">
      <t>クンレン</t>
    </rPh>
    <rPh sb="4" eb="7">
      <t>シドウイン</t>
    </rPh>
    <phoneticPr fontId="29"/>
  </si>
  <si>
    <t>児童発達支援センター</t>
    <rPh sb="0" eb="4">
      <t>ジドウハッタツ</t>
    </rPh>
    <rPh sb="4" eb="6">
      <t>シエン</t>
    </rPh>
    <phoneticPr fontId="4"/>
  </si>
  <si>
    <t>生活支援員</t>
    <rPh sb="0" eb="2">
      <t>セイカツ</t>
    </rPh>
    <rPh sb="2" eb="5">
      <t>シエンイン</t>
    </rPh>
    <phoneticPr fontId="29"/>
  </si>
  <si>
    <t>（備考）</t>
    <rPh sb="1" eb="3">
      <t>ビコウ</t>
    </rPh>
    <phoneticPr fontId="29"/>
  </si>
  <si>
    <t>精神保健福祉士</t>
    <rPh sb="0" eb="2">
      <t>セイシン</t>
    </rPh>
    <rPh sb="2" eb="4">
      <t>ホケン</t>
    </rPh>
    <rPh sb="4" eb="7">
      <t>フクシシ</t>
    </rPh>
    <phoneticPr fontId="29"/>
  </si>
  <si>
    <t>その他の従業者</t>
    <rPh sb="2" eb="3">
      <t>タ</t>
    </rPh>
    <rPh sb="4" eb="7">
      <t>ジュウギョウシャ</t>
    </rPh>
    <phoneticPr fontId="29"/>
  </si>
  <si>
    <t>生活訓練</t>
    <rPh sb="0" eb="2">
      <t>セイカツ</t>
    </rPh>
    <rPh sb="2" eb="4">
      <t>クンレン</t>
    </rPh>
    <phoneticPr fontId="29"/>
  </si>
  <si>
    <t>サービス単位３</t>
    <rPh sb="4" eb="6">
      <t>タンイ</t>
    </rPh>
    <phoneticPr fontId="29"/>
  </si>
  <si>
    <t>４以上５未満</t>
    <rPh sb="1" eb="3">
      <t>イジョウ</t>
    </rPh>
    <rPh sb="4" eb="6">
      <t>ミマン</t>
    </rPh>
    <phoneticPr fontId="29"/>
  </si>
  <si>
    <t>施設が申告する障害程度区分の平均値</t>
    <rPh sb="0" eb="2">
      <t>シセツ</t>
    </rPh>
    <rPh sb="3" eb="5">
      <t>シンコク</t>
    </rPh>
    <rPh sb="7" eb="9">
      <t>ショウガイ</t>
    </rPh>
    <rPh sb="9" eb="11">
      <t>テイド</t>
    </rPh>
    <rPh sb="11" eb="13">
      <t>クブン</t>
    </rPh>
    <rPh sb="14" eb="17">
      <t>ヘイキンチ</t>
    </rPh>
    <phoneticPr fontId="29"/>
  </si>
  <si>
    <t>静岡Ｋ</t>
    <rPh sb="0" eb="2">
      <t>シズオカ</t>
    </rPh>
    <phoneticPr fontId="4"/>
  </si>
  <si>
    <t>５以上</t>
    <rPh sb="1" eb="3">
      <t>イジョウ</t>
    </rPh>
    <phoneticPr fontId="29"/>
  </si>
  <si>
    <t>理学療法士又は作業療法士</t>
    <rPh sb="0" eb="5">
      <t>リガクリョウホウシ</t>
    </rPh>
    <rPh sb="5" eb="6">
      <t>マタ</t>
    </rPh>
    <rPh sb="7" eb="12">
      <t>サギョウリョウホウシ</t>
    </rPh>
    <phoneticPr fontId="4"/>
  </si>
  <si>
    <t>サービス単位１</t>
    <rPh sb="4" eb="6">
      <t>タンイ</t>
    </rPh>
    <phoneticPr fontId="29"/>
  </si>
  <si>
    <t>区分</t>
    <rPh sb="0" eb="2">
      <t>クブン</t>
    </rPh>
    <phoneticPr fontId="31"/>
  </si>
  <si>
    <t>サービス単位２</t>
    <rPh sb="4" eb="6">
      <t>タンイ</t>
    </rPh>
    <phoneticPr fontId="29"/>
  </si>
  <si>
    <t>主な掲示事項</t>
    <rPh sb="0" eb="1">
      <t>オモ</t>
    </rPh>
    <rPh sb="2" eb="4">
      <t>ケイジ</t>
    </rPh>
    <rPh sb="4" eb="6">
      <t>ジコウ</t>
    </rPh>
    <phoneticPr fontId="29"/>
  </si>
  <si>
    <t>単位ごとの営業日</t>
  </si>
  <si>
    <t>単位ごとのサービス提供時間（送迎時間を除く）（①　　：　　～　　：　　②　　：　　～　　：　　）</t>
  </si>
  <si>
    <t>身体障害者</t>
    <rPh sb="0" eb="2">
      <t>シンタイ</t>
    </rPh>
    <rPh sb="2" eb="4">
      <t>ショウガイ</t>
    </rPh>
    <rPh sb="4" eb="5">
      <t>シャ</t>
    </rPh>
    <phoneticPr fontId="29"/>
  </si>
  <si>
    <t>細分無し</t>
    <rPh sb="0" eb="2">
      <t>サイブン</t>
    </rPh>
    <rPh sb="2" eb="3">
      <t>ナ</t>
    </rPh>
    <phoneticPr fontId="29"/>
  </si>
  <si>
    <t>調理員</t>
    <rPh sb="0" eb="3">
      <t>チョウリイン</t>
    </rPh>
    <phoneticPr fontId="4"/>
  </si>
  <si>
    <t>肢体不自由</t>
    <rPh sb="0" eb="2">
      <t>シタイ</t>
    </rPh>
    <rPh sb="2" eb="5">
      <t>フジユウ</t>
    </rPh>
    <phoneticPr fontId="29"/>
  </si>
  <si>
    <t>視覚障害</t>
    <rPh sb="0" eb="2">
      <t>シカク</t>
    </rPh>
    <rPh sb="2" eb="4">
      <t>ショウガイ</t>
    </rPh>
    <phoneticPr fontId="29"/>
  </si>
  <si>
    <t>聴覚・言語</t>
    <rPh sb="0" eb="2">
      <t>チョウカク</t>
    </rPh>
    <rPh sb="3" eb="5">
      <t>ゲンゴ</t>
    </rPh>
    <phoneticPr fontId="29"/>
  </si>
  <si>
    <t>その他の費用</t>
    <rPh sb="2" eb="3">
      <t>タ</t>
    </rPh>
    <rPh sb="4" eb="6">
      <t>ヒヨウ</t>
    </rPh>
    <phoneticPr fontId="29"/>
  </si>
  <si>
    <t>知的障害者</t>
    <rPh sb="0" eb="2">
      <t>チテキ</t>
    </rPh>
    <rPh sb="2" eb="5">
      <t>ショウガイシャ</t>
    </rPh>
    <phoneticPr fontId="29"/>
  </si>
  <si>
    <t>難病等対象者</t>
    <rPh sb="0" eb="2">
      <t>ナンビョウ</t>
    </rPh>
    <rPh sb="2" eb="3">
      <t>トウ</t>
    </rPh>
    <rPh sb="3" eb="6">
      <t>タイショウシャ</t>
    </rPh>
    <phoneticPr fontId="29"/>
  </si>
  <si>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29"/>
  </si>
  <si>
    <t>利用定員</t>
    <rPh sb="0" eb="2">
      <t>リヨウ</t>
    </rPh>
    <rPh sb="2" eb="4">
      <t>テイイン</t>
    </rPh>
    <phoneticPr fontId="29"/>
  </si>
  <si>
    <t>人（単位ごとの定員）（①　　　　　　　　②　　　　　　　　　）</t>
  </si>
  <si>
    <t>実際に利用した児童の数（(2)が実績の場合のみ記入必須)</t>
    <rPh sb="0" eb="2">
      <t>ジッサイ</t>
    </rPh>
    <rPh sb="3" eb="5">
      <t>リヨウ</t>
    </rPh>
    <rPh sb="7" eb="9">
      <t>ジドウ</t>
    </rPh>
    <rPh sb="10" eb="11">
      <t>カズ</t>
    </rPh>
    <rPh sb="16" eb="18">
      <t>ジッセキ</t>
    </rPh>
    <rPh sb="19" eb="21">
      <t>バアイ</t>
    </rPh>
    <rPh sb="23" eb="25">
      <t>キニュウ</t>
    </rPh>
    <rPh sb="25" eb="27">
      <t>ヒッス</t>
    </rPh>
    <phoneticPr fontId="29"/>
  </si>
  <si>
    <t>基準上の必要定員</t>
    <rPh sb="0" eb="2">
      <t>キジュン</t>
    </rPh>
    <rPh sb="2" eb="3">
      <t>ジョウ</t>
    </rPh>
    <rPh sb="4" eb="6">
      <t>ヒツヨウ</t>
    </rPh>
    <rPh sb="6" eb="8">
      <t>テイイン</t>
    </rPh>
    <phoneticPr fontId="29"/>
  </si>
  <si>
    <t>有　　・　　無</t>
    <rPh sb="0" eb="1">
      <t>ア</t>
    </rPh>
    <rPh sb="6" eb="7">
      <t>ナ</t>
    </rPh>
    <phoneticPr fontId="29"/>
  </si>
  <si>
    <t>利用料</t>
    <rPh sb="0" eb="3">
      <t>リヨウリョウ</t>
    </rPh>
    <phoneticPr fontId="29"/>
  </si>
  <si>
    <t>その他参考となる事項</t>
    <rPh sb="2" eb="3">
      <t>タ</t>
    </rPh>
    <rPh sb="3" eb="5">
      <t>サンコウ</t>
    </rPh>
    <rPh sb="8" eb="10">
      <t>ジコウ</t>
    </rPh>
    <phoneticPr fontId="29"/>
  </si>
  <si>
    <t>第三者評価の実施状況</t>
    <rPh sb="0" eb="3">
      <t>ダイサンシャ</t>
    </rPh>
    <rPh sb="3" eb="5">
      <t>ヒョウカ</t>
    </rPh>
    <rPh sb="6" eb="8">
      <t>ジッシ</t>
    </rPh>
    <rPh sb="8" eb="10">
      <t>ジョウキョウ</t>
    </rPh>
    <phoneticPr fontId="29"/>
  </si>
  <si>
    <t>している　・　していない</t>
  </si>
  <si>
    <t>(※)利用者延べ数の内数を記載してください。所要時間は、送迎や障害特性等による配慮事項を含む、個別支援計画に位置付けられた標準的な時間を指します。</t>
  </si>
  <si>
    <t>苦情解決の措置概要</t>
    <rPh sb="0" eb="2">
      <t>クジョウ</t>
    </rPh>
    <rPh sb="2" eb="4">
      <t>カイケツ</t>
    </rPh>
    <rPh sb="5" eb="7">
      <t>ソチ</t>
    </rPh>
    <rPh sb="7" eb="9">
      <t>ガイヨウ</t>
    </rPh>
    <phoneticPr fontId="29"/>
  </si>
  <si>
    <t>地域生活支援員</t>
    <rPh sb="0" eb="7">
      <t>チイキセイカツシエンイン</t>
    </rPh>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</si>
  <si>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31"/>
  </si>
  <si>
    <t>窓口（連絡先）</t>
    <rPh sb="0" eb="2">
      <t>マドグチ</t>
    </rPh>
    <rPh sb="3" eb="6">
      <t>レンラクサキ</t>
    </rPh>
    <phoneticPr fontId="29"/>
  </si>
  <si>
    <t>目標工賃達成指導員</t>
    <rPh sb="0" eb="2">
      <t>モクヒョウ</t>
    </rPh>
    <rPh sb="2" eb="4">
      <t>コウチン</t>
    </rPh>
    <rPh sb="4" eb="6">
      <t>タッセイ</t>
    </rPh>
    <rPh sb="6" eb="9">
      <t>シドウイン</t>
    </rPh>
    <phoneticPr fontId="4"/>
  </si>
  <si>
    <t>担当者</t>
    <rPh sb="0" eb="3">
      <t>タントウシャ</t>
    </rPh>
    <phoneticPr fontId="29"/>
  </si>
  <si>
    <t>その他</t>
    <rPh sb="2" eb="3">
      <t>タ</t>
    </rPh>
    <phoneticPr fontId="29"/>
  </si>
  <si>
    <t>自立訓練（生活訓練）</t>
    <rPh sb="5" eb="7">
      <t>セイカツ</t>
    </rPh>
    <phoneticPr fontId="4"/>
  </si>
  <si>
    <t>協力医療機関</t>
    <rPh sb="0" eb="2">
      <t>キョウリョク</t>
    </rPh>
    <rPh sb="2" eb="4">
      <t>イリョウ</t>
    </rPh>
    <rPh sb="4" eb="6">
      <t>キカン</t>
    </rPh>
    <phoneticPr fontId="29"/>
  </si>
  <si>
    <t>主な診療科名</t>
    <rPh sb="0" eb="1">
      <t>オモ</t>
    </rPh>
    <rPh sb="2" eb="5">
      <t>シンリョウカ</t>
    </rPh>
    <rPh sb="5" eb="6">
      <t>メイ</t>
    </rPh>
    <phoneticPr fontId="29"/>
  </si>
  <si>
    <t xml:space="preserve"> ・必要項目を満たしていれば、各事業所で使用するシフト表等をもって代替書類として差し支えありません。</t>
  </si>
  <si>
    <t>添付書類</t>
    <rPh sb="0" eb="2">
      <t>テンプ</t>
    </rPh>
    <rPh sb="2" eb="4">
      <t>ショルイ</t>
    </rPh>
    <phoneticPr fontId="29"/>
  </si>
  <si>
    <t>職業指導員及び生活支援員</t>
    <rPh sb="0" eb="2">
      <t>ショクギョウ</t>
    </rPh>
    <rPh sb="2" eb="4">
      <t>シドウ</t>
    </rPh>
    <rPh sb="4" eb="5">
      <t>イン</t>
    </rPh>
    <rPh sb="5" eb="6">
      <t>オヨ</t>
    </rPh>
    <rPh sb="7" eb="9">
      <t>セイカツ</t>
    </rPh>
    <rPh sb="9" eb="11">
      <t>シエン</t>
    </rPh>
    <rPh sb="11" eb="12">
      <t>イン</t>
    </rPh>
    <phoneticPr fontId="4"/>
  </si>
  <si>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29"/>
  </si>
  <si>
    <t>特定相談支援・障害児相談支援</t>
    <rPh sb="0" eb="2">
      <t>トクテイ</t>
    </rPh>
    <rPh sb="2" eb="4">
      <t>ソウダン</t>
    </rPh>
    <rPh sb="4" eb="6">
      <t>シエン</t>
    </rPh>
    <rPh sb="7" eb="10">
      <t>ショウガイジ</t>
    </rPh>
    <rPh sb="10" eb="12">
      <t>ソウダン</t>
    </rPh>
    <rPh sb="12" eb="14">
      <t>シエン</t>
    </rPh>
    <phoneticPr fontId="30"/>
  </si>
  <si>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29"/>
  </si>
  <si>
    <t>訪問支援員</t>
    <rPh sb="0" eb="2">
      <t>ホウモン</t>
    </rPh>
    <rPh sb="2" eb="5">
      <t>シエンイン</t>
    </rPh>
    <phoneticPr fontId="4"/>
  </si>
  <si>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29"/>
  </si>
  <si>
    <t>サービス提供責任者</t>
    <rPh sb="4" eb="6">
      <t>テイキョウ</t>
    </rPh>
    <rPh sb="6" eb="9">
      <t>セキニンシャ</t>
    </rPh>
    <phoneticPr fontId="4"/>
  </si>
  <si>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29"/>
  </si>
  <si>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29"/>
  </si>
  <si>
    <t>(4)職種</t>
    <rPh sb="3" eb="5">
      <t>ショクシュ</t>
    </rPh>
    <phoneticPr fontId="29"/>
  </si>
  <si>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29"/>
  </si>
  <si>
    <t>　(10) 従業者ごとに、合計勤務時間数を入力してください。</t>
    <rPh sb="6" eb="9">
      <t>ジュウギョウシャ</t>
    </rPh>
    <rPh sb="13" eb="15">
      <t>ゴウケイ</t>
    </rPh>
    <rPh sb="15" eb="17">
      <t>キンム</t>
    </rPh>
    <rPh sb="17" eb="20">
      <t>ジカンスウ</t>
    </rPh>
    <rPh sb="21" eb="23">
      <t>ニュウリョク</t>
    </rPh>
    <phoneticPr fontId="30"/>
  </si>
  <si>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29"/>
  </si>
  <si>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29"/>
  </si>
  <si>
    <t>サービス種別</t>
    <rPh sb="4" eb="6">
      <t>シュベツ</t>
    </rPh>
    <phoneticPr fontId="30"/>
  </si>
  <si>
    <t>静岡Ｂ</t>
    <rPh sb="0" eb="2">
      <t>シズオカ</t>
    </rPh>
    <phoneticPr fontId="4"/>
  </si>
  <si>
    <t/>
  </si>
  <si>
    <t>合計</t>
    <rPh sb="0" eb="2">
      <t>ゴウケイ</t>
    </rPh>
    <phoneticPr fontId="29"/>
  </si>
  <si>
    <t>！申請するサービス類型を選択してください</t>
    <rPh sb="1" eb="3">
      <t>シンセイ</t>
    </rPh>
    <rPh sb="9" eb="11">
      <t>ルイケイ</t>
    </rPh>
    <rPh sb="12" eb="14">
      <t>センタク</t>
    </rPh>
    <phoneticPr fontId="4"/>
  </si>
  <si>
    <t>年</t>
    <rPh sb="0" eb="1">
      <t>ネン</t>
    </rPh>
    <phoneticPr fontId="29"/>
  </si>
  <si>
    <t>月</t>
    <rPh sb="0" eb="1">
      <t>ゲツ</t>
    </rPh>
    <phoneticPr fontId="29"/>
  </si>
  <si>
    <t>事業所名</t>
    <rPh sb="0" eb="3">
      <t>ジギョウショ</t>
    </rPh>
    <rPh sb="3" eb="4">
      <t>メイ</t>
    </rPh>
    <phoneticPr fontId="30"/>
  </si>
  <si>
    <t>(1)記載する期間</t>
    <rPh sb="3" eb="5">
      <t>キサイ</t>
    </rPh>
    <rPh sb="7" eb="9">
      <t>キカン</t>
    </rPh>
    <phoneticPr fontId="29"/>
  </si>
  <si>
    <t>(2)予定/実績の別</t>
    <rPh sb="3" eb="5">
      <t>ヨテイ</t>
    </rPh>
    <rPh sb="6" eb="8">
      <t>ジッセキ</t>
    </rPh>
    <rPh sb="9" eb="10">
      <t>ベツ</t>
    </rPh>
    <phoneticPr fontId="29"/>
  </si>
  <si>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30"/>
  </si>
  <si>
    <t>時間/週</t>
    <rPh sb="0" eb="2">
      <t>ジカン</t>
    </rPh>
    <rPh sb="3" eb="4">
      <t>シュウ</t>
    </rPh>
    <phoneticPr fontId="29"/>
  </si>
  <si>
    <t>時間/月</t>
    <rPh sb="0" eb="2">
      <t>ジカン</t>
    </rPh>
    <rPh sb="3" eb="4">
      <t>ツキ</t>
    </rPh>
    <phoneticPr fontId="29"/>
  </si>
  <si>
    <t>No.</t>
  </si>
  <si>
    <t>児童発達支援</t>
    <rPh sb="0" eb="2">
      <t>ジドウ</t>
    </rPh>
    <rPh sb="2" eb="4">
      <t>ハッタツ</t>
    </rPh>
    <rPh sb="4" eb="6">
      <t>シエン</t>
    </rPh>
    <phoneticPr fontId="30"/>
  </si>
  <si>
    <t>(5)勤務形態</t>
    <rPh sb="3" eb="5">
      <t>キンム</t>
    </rPh>
    <rPh sb="5" eb="7">
      <t>ケイタイ</t>
    </rPh>
    <phoneticPr fontId="29"/>
  </si>
  <si>
    <t>就労定着支援員</t>
    <rPh sb="0" eb="2">
      <t>シュウロウ</t>
    </rPh>
    <rPh sb="2" eb="7">
      <t>テイチャクシエンイン</t>
    </rPh>
    <phoneticPr fontId="4"/>
  </si>
  <si>
    <t>(6)資格</t>
    <rPh sb="3" eb="5">
      <t>シカク</t>
    </rPh>
    <phoneticPr fontId="29"/>
  </si>
  <si>
    <t>(7)氏名</t>
    <rPh sb="3" eb="5">
      <t>シメイ</t>
    </rPh>
    <phoneticPr fontId="29"/>
  </si>
  <si>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29"/>
  </si>
  <si>
    <t>サービス提供時間が450時間又はその端数を増すごとに1人以上</t>
  </si>
  <si>
    <t>(8)</t>
  </si>
  <si>
    <t>(9)勤務時間数合計</t>
    <rPh sb="3" eb="5">
      <t>キンム</t>
    </rPh>
    <rPh sb="5" eb="7">
      <t>ジカン</t>
    </rPh>
    <rPh sb="7" eb="8">
      <t>スウ</t>
    </rPh>
    <rPh sb="8" eb="10">
      <t>ゴウケイ</t>
    </rPh>
    <phoneticPr fontId="29"/>
  </si>
  <si>
    <t>生活介護</t>
    <rPh sb="0" eb="4">
      <t>セイカツカイゴ</t>
    </rPh>
    <phoneticPr fontId="4"/>
  </si>
  <si>
    <t>(10)週平均の勤務時間数</t>
    <rPh sb="4" eb="7">
      <t>シュウヘイキン</t>
    </rPh>
    <rPh sb="8" eb="10">
      <t>キンム</t>
    </rPh>
    <rPh sb="10" eb="12">
      <t>ジカン</t>
    </rPh>
    <rPh sb="12" eb="13">
      <t>スウ</t>
    </rPh>
    <phoneticPr fontId="29"/>
  </si>
  <si>
    <t>合計</t>
    <rPh sb="0" eb="2">
      <t>ゴウケイ</t>
    </rPh>
    <phoneticPr fontId="31"/>
  </si>
  <si>
    <t>第１週</t>
    <rPh sb="0" eb="1">
      <t>ダイ</t>
    </rPh>
    <rPh sb="2" eb="3">
      <t>シュウ</t>
    </rPh>
    <phoneticPr fontId="29"/>
  </si>
  <si>
    <t>第２週</t>
    <rPh sb="0" eb="1">
      <t>ダイ</t>
    </rPh>
    <rPh sb="2" eb="3">
      <t>シュウ</t>
    </rPh>
    <phoneticPr fontId="29"/>
  </si>
  <si>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4"/>
  </si>
  <si>
    <t>第３週</t>
    <rPh sb="0" eb="1">
      <t>ダイ</t>
    </rPh>
    <rPh sb="2" eb="3">
      <t>シュウ</t>
    </rPh>
    <phoneticPr fontId="29"/>
  </si>
  <si>
    <t>静岡９</t>
    <rPh sb="0" eb="2">
      <t>シズオカ</t>
    </rPh>
    <phoneticPr fontId="4"/>
  </si>
  <si>
    <t>＜実施する昼間サービス＞※実施するものに「○」を選択してください。</t>
    <rPh sb="1" eb="3">
      <t>ジッシ</t>
    </rPh>
    <rPh sb="5" eb="7">
      <t>チュウカン</t>
    </rPh>
    <rPh sb="13" eb="15">
      <t>ジッシ</t>
    </rPh>
    <rPh sb="24" eb="26">
      <t>センタク</t>
    </rPh>
    <phoneticPr fontId="29"/>
  </si>
  <si>
    <t>第４週</t>
    <rPh sb="0" eb="1">
      <t>ダイ</t>
    </rPh>
    <rPh sb="2" eb="3">
      <t>シュウ</t>
    </rPh>
    <phoneticPr fontId="29"/>
  </si>
  <si>
    <t>第５週</t>
    <rPh sb="0" eb="1">
      <t>ダイ</t>
    </rPh>
    <rPh sb="2" eb="3">
      <t>シュウ</t>
    </rPh>
    <phoneticPr fontId="29"/>
  </si>
  <si>
    <t>サービス提供時間</t>
    <rPh sb="4" eb="6">
      <t>テイキョウ</t>
    </rPh>
    <rPh sb="6" eb="8">
      <t>ジカン</t>
    </rPh>
    <phoneticPr fontId="29"/>
  </si>
  <si>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30"/>
  </si>
  <si>
    <t>　(2) 「予定」・「実績」のいずれかを選択してください。</t>
    <rPh sb="6" eb="8">
      <t>ヨテイ</t>
    </rPh>
    <rPh sb="11" eb="13">
      <t>ジッセキ</t>
    </rPh>
    <rPh sb="20" eb="22">
      <t>センタク</t>
    </rPh>
    <phoneticPr fontId="30"/>
  </si>
  <si>
    <t>　(4) 従業者の職種を入力してください。</t>
    <rPh sb="5" eb="8">
      <t>ジュウギョウシャ</t>
    </rPh>
    <rPh sb="9" eb="11">
      <t>ショクシュ</t>
    </rPh>
    <rPh sb="12" eb="14">
      <t>ニュウリョク</t>
    </rPh>
    <phoneticPr fontId="30"/>
  </si>
  <si>
    <t xml:space="preserve"> 　　 記入の順序は、職種ごとにまとめてください。</t>
    <rPh sb="4" eb="6">
      <t>キニュウ</t>
    </rPh>
    <rPh sb="7" eb="9">
      <t>ジュンジョ</t>
    </rPh>
    <rPh sb="11" eb="13">
      <t>ショクシュ</t>
    </rPh>
    <phoneticPr fontId="30"/>
  </si>
  <si>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32"/>
  </si>
  <si>
    <t>児童発達支援</t>
    <rPh sb="0" eb="2">
      <t>ジドウ</t>
    </rPh>
    <rPh sb="2" eb="4">
      <t>ハッタツ</t>
    </rPh>
    <rPh sb="4" eb="6">
      <t>シエン</t>
    </rPh>
    <phoneticPr fontId="4"/>
  </si>
  <si>
    <t>記号</t>
    <rPh sb="0" eb="2">
      <t>キゴウ</t>
    </rPh>
    <phoneticPr fontId="30"/>
  </si>
  <si>
    <t>区分</t>
    <rPh sb="0" eb="2">
      <t>クブン</t>
    </rPh>
    <phoneticPr fontId="30"/>
  </si>
  <si>
    <t>共同生活援助・介護サービス包括型</t>
    <rPh sb="0" eb="2">
      <t>キョウドウ</t>
    </rPh>
    <rPh sb="2" eb="4">
      <t>セイカツ</t>
    </rPh>
    <rPh sb="4" eb="6">
      <t>エンジョ</t>
    </rPh>
    <phoneticPr fontId="29"/>
  </si>
  <si>
    <t>利用者数が10人又はその端数を増すごとに1人以上</t>
  </si>
  <si>
    <t>A</t>
  </si>
  <si>
    <t>常勤で専従</t>
    <rPh sb="0" eb="2">
      <t>ジョウキン</t>
    </rPh>
    <rPh sb="3" eb="5">
      <t>センジュウ</t>
    </rPh>
    <phoneticPr fontId="30"/>
  </si>
  <si>
    <t>B</t>
  </si>
  <si>
    <t>常勤で兼務</t>
    <rPh sb="0" eb="2">
      <t>ジョウキン</t>
    </rPh>
    <rPh sb="3" eb="5">
      <t>ケンム</t>
    </rPh>
    <phoneticPr fontId="30"/>
  </si>
  <si>
    <t>C</t>
  </si>
  <si>
    <t>非常勤で専従</t>
    <rPh sb="0" eb="3">
      <t>ヒジョウキン</t>
    </rPh>
    <rPh sb="4" eb="6">
      <t>センジュウ</t>
    </rPh>
    <phoneticPr fontId="30"/>
  </si>
  <si>
    <t>重度訪問介護</t>
    <rPh sb="0" eb="2">
      <t>ジュウド</t>
    </rPh>
    <rPh sb="2" eb="4">
      <t>ホウモン</t>
    </rPh>
    <rPh sb="4" eb="6">
      <t>カイゴ</t>
    </rPh>
    <phoneticPr fontId="4"/>
  </si>
  <si>
    <t>D</t>
  </si>
  <si>
    <t>非常勤で兼務</t>
    <rPh sb="0" eb="3">
      <t>ヒジョウキン</t>
    </rPh>
    <rPh sb="4" eb="6">
      <t>ケンム</t>
    </rPh>
    <phoneticPr fontId="30"/>
  </si>
  <si>
    <t>(5)職種</t>
    <rPh sb="3" eb="5">
      <t>ショクシュ</t>
    </rPh>
    <phoneticPr fontId="29"/>
  </si>
  <si>
    <t>（注）常勤・非常勤の区分について</t>
    <rPh sb="1" eb="2">
      <t>チュウ</t>
    </rPh>
    <rPh sb="3" eb="5">
      <t>ジョウキン</t>
    </rPh>
    <rPh sb="6" eb="9">
      <t>ヒジョウキン</t>
    </rPh>
    <rPh sb="10" eb="12">
      <t>クブン</t>
    </rPh>
    <phoneticPr fontId="30"/>
  </si>
  <si>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30"/>
  </si>
  <si>
    <t>　(6) 従業者の保有する資格を入力してください。</t>
    <rPh sb="5" eb="8">
      <t>ジュウギョウシャ</t>
    </rPh>
    <rPh sb="9" eb="11">
      <t>ホユウ</t>
    </rPh>
    <rPh sb="13" eb="15">
      <t>シカク</t>
    </rPh>
    <rPh sb="16" eb="18">
      <t>ニュウリョク</t>
    </rPh>
    <phoneticPr fontId="30"/>
  </si>
  <si>
    <r>
      <t xml:space="preserve">       ※選択した資格及び研修に関して、</t>
    </r>
    <r>
      <rPr>
        <b/>
        <u/>
        <sz val="9"/>
        <color auto="1"/>
        <rFont val="ＭＳ ゴシック"/>
      </rPr>
      <t>必要に応じて、</t>
    </r>
    <r>
      <rPr>
        <b/>
        <sz val="9"/>
        <color auto="1"/>
        <rFont val="ＭＳ ゴシック"/>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30"/>
  </si>
  <si>
    <t>　(7) 従業者の氏名を記入してください。</t>
    <rPh sb="5" eb="8">
      <t>ジュウギョウシャ</t>
    </rPh>
    <rPh sb="9" eb="11">
      <t>シメイ</t>
    </rPh>
    <rPh sb="12" eb="14">
      <t>キニュウ</t>
    </rPh>
    <phoneticPr fontId="30"/>
  </si>
  <si>
    <t>静岡Ｆ</t>
    <rPh sb="0" eb="2">
      <t>シズオカ</t>
    </rPh>
    <phoneticPr fontId="4"/>
  </si>
  <si>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30"/>
  </si>
  <si>
    <t>＜主な対象者及び障害児の数＞</t>
    <rPh sb="1" eb="2">
      <t>オモ</t>
    </rPh>
    <rPh sb="3" eb="5">
      <t>タイショウ</t>
    </rPh>
    <rPh sb="5" eb="6">
      <t>シャ</t>
    </rPh>
    <rPh sb="6" eb="7">
      <t>オヨ</t>
    </rPh>
    <rPh sb="8" eb="11">
      <t>ショウガイジ</t>
    </rPh>
    <rPh sb="12" eb="13">
      <t>カズ</t>
    </rPh>
    <phoneticPr fontId="29"/>
  </si>
  <si>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30"/>
  </si>
  <si>
    <t>勤務時間数</t>
    <rPh sb="0" eb="2">
      <t>キンム</t>
    </rPh>
    <rPh sb="2" eb="4">
      <t>ジカン</t>
    </rPh>
    <rPh sb="4" eb="5">
      <t>スウ</t>
    </rPh>
    <phoneticPr fontId="4"/>
  </si>
  <si>
    <t>※指定基準の確認に際しては、４週分の入力で差し支えありません。</t>
    <rPh sb="1" eb="5">
      <t>シテイキジュン</t>
    </rPh>
    <rPh sb="15" eb="17">
      <t>シュウブン</t>
    </rPh>
    <rPh sb="18" eb="20">
      <t>ニュウリョク</t>
    </rPh>
    <rPh sb="21" eb="22">
      <t>サ</t>
    </rPh>
    <rPh sb="23" eb="24">
      <t>ツカ</t>
    </rPh>
    <phoneticPr fontId="29"/>
  </si>
  <si>
    <t>夜間支援従事者</t>
    <rPh sb="0" eb="2">
      <t>ヤカン</t>
    </rPh>
    <rPh sb="2" eb="4">
      <t>シエン</t>
    </rPh>
    <rPh sb="4" eb="7">
      <t>ジュウジシャ</t>
    </rPh>
    <phoneticPr fontId="4"/>
  </si>
  <si>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30"/>
  </si>
  <si>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30"/>
  </si>
  <si>
    <t>無</t>
  </si>
  <si>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30"/>
  </si>
  <si>
    <t>　区分３の延べ利用者数</t>
    <rPh sb="1" eb="3">
      <t>クブン</t>
    </rPh>
    <rPh sb="5" eb="6">
      <t>ノ</t>
    </rPh>
    <rPh sb="7" eb="11">
      <t>リヨウシャスウ</t>
    </rPh>
    <phoneticPr fontId="4"/>
  </si>
  <si>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30"/>
  </si>
  <si>
    <t>理学療法士</t>
    <rPh sb="0" eb="5">
      <t>リガクリョウホウシ</t>
    </rPh>
    <phoneticPr fontId="4"/>
  </si>
  <si>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29"/>
  </si>
  <si>
    <t xml:space="preserve"> （14) 必要項目を満たしていれば、各事業所で使用するシフト表等をもって代替書類として差し支えありません。</t>
  </si>
  <si>
    <t>居宅介護</t>
  </si>
  <si>
    <t>４週</t>
  </si>
  <si>
    <t>職種⑧</t>
    <rPh sb="0" eb="2">
      <t>ショクシュ</t>
    </rPh>
    <phoneticPr fontId="4"/>
  </si>
  <si>
    <t>就労支援員</t>
  </si>
  <si>
    <t>※選択肢にない職種については直接入力してください</t>
  </si>
  <si>
    <t>就労継続支援Ｂ型</t>
    <rPh sb="0" eb="2">
      <t>シュウロウ</t>
    </rPh>
    <rPh sb="2" eb="4">
      <t>ケイゾク</t>
    </rPh>
    <rPh sb="4" eb="6">
      <t>シエン</t>
    </rPh>
    <rPh sb="7" eb="8">
      <t>ガタ</t>
    </rPh>
    <phoneticPr fontId="29"/>
  </si>
  <si>
    <t>管理者</t>
    <rPh sb="0" eb="3">
      <t>カンリシャ</t>
    </rPh>
    <phoneticPr fontId="4"/>
  </si>
  <si>
    <t>静岡１</t>
    <rPh sb="0" eb="2">
      <t>シズオカ</t>
    </rPh>
    <phoneticPr fontId="4"/>
  </si>
  <si>
    <t>職種③</t>
    <rPh sb="0" eb="2">
      <t>ショクシュ</t>
    </rPh>
    <phoneticPr fontId="4"/>
  </si>
  <si>
    <t>自立生活援助</t>
    <rPh sb="0" eb="2">
      <t>ジリツ</t>
    </rPh>
    <rPh sb="2" eb="4">
      <t>セイカツ</t>
    </rPh>
    <rPh sb="4" eb="6">
      <t>エンジョ</t>
    </rPh>
    <phoneticPr fontId="29"/>
  </si>
  <si>
    <t>従業者</t>
    <rPh sb="0" eb="3">
      <t>ジュウギョウシャ</t>
    </rPh>
    <phoneticPr fontId="4"/>
  </si>
  <si>
    <t>地域移行支援</t>
    <rPh sb="0" eb="2">
      <t>チイキ</t>
    </rPh>
    <rPh sb="2" eb="4">
      <t>イコウ</t>
    </rPh>
    <rPh sb="4" eb="6">
      <t>シエン</t>
    </rPh>
    <phoneticPr fontId="29"/>
  </si>
  <si>
    <t>＜人員に関する基準＞</t>
    <rPh sb="1" eb="3">
      <t>ジンイン</t>
    </rPh>
    <rPh sb="4" eb="5">
      <t>カン</t>
    </rPh>
    <rPh sb="7" eb="9">
      <t>キジュン</t>
    </rPh>
    <phoneticPr fontId="29"/>
  </si>
  <si>
    <t>（新規申請の場合は推定数）</t>
  </si>
  <si>
    <t>○サービス提供責任者</t>
    <rPh sb="5" eb="7">
      <t>テイキョウ</t>
    </rPh>
    <rPh sb="7" eb="10">
      <t>セキニンシャ</t>
    </rPh>
    <phoneticPr fontId="31"/>
  </si>
  <si>
    <t>各区分の値とそれに基づく配置数</t>
  </si>
  <si>
    <t>利用者数（通院等乗降介助以外）</t>
    <rPh sb="0" eb="3">
      <t>リヨウシャ</t>
    </rPh>
    <rPh sb="3" eb="4">
      <t>スウ</t>
    </rPh>
    <phoneticPr fontId="31"/>
  </si>
  <si>
    <t>利用者数が40人又はその端数を増すごとに1人以上</t>
  </si>
  <si>
    <t>○</t>
  </si>
  <si>
    <t>サービス提供時間</t>
    <rPh sb="4" eb="6">
      <t>テイキョウ</t>
    </rPh>
    <rPh sb="6" eb="8">
      <t>ジカン</t>
    </rPh>
    <phoneticPr fontId="4"/>
  </si>
  <si>
    <t>常勤換算方法によらない場合</t>
  </si>
  <si>
    <t>放課後等デイサービス</t>
    <rPh sb="0" eb="4">
      <t>ホウカゴトウ</t>
    </rPh>
    <phoneticPr fontId="30"/>
  </si>
  <si>
    <t>h</t>
  </si>
  <si>
    <t>利用者数（通院等乗降介助）</t>
    <rPh sb="0" eb="3">
      <t>リヨウシャ</t>
    </rPh>
    <rPh sb="3" eb="4">
      <t>スウ</t>
    </rPh>
    <phoneticPr fontId="31"/>
  </si>
  <si>
    <t>シフト区分</t>
    <rPh sb="3" eb="5">
      <t>クブン</t>
    </rPh>
    <phoneticPr fontId="4"/>
  </si>
  <si>
    <t>就労選択支援</t>
    <rPh sb="0" eb="2">
      <t>シュウロウ</t>
    </rPh>
    <rPh sb="2" eb="4">
      <t>センタク</t>
    </rPh>
    <rPh sb="4" eb="6">
      <t>シエン</t>
    </rPh>
    <phoneticPr fontId="4"/>
  </si>
  <si>
    <t>人</t>
    <rPh sb="0" eb="1">
      <t>ニン</t>
    </rPh>
    <phoneticPr fontId="31"/>
  </si>
  <si>
    <t>（平均利用者数）</t>
  </si>
  <si>
    <t>常勤換算方法による場合</t>
  </si>
  <si>
    <t>就労選択支援</t>
    <rPh sb="0" eb="2">
      <t>シュウロウ</t>
    </rPh>
    <rPh sb="2" eb="4">
      <t>センタク</t>
    </rPh>
    <rPh sb="4" eb="6">
      <t>シエン</t>
    </rPh>
    <phoneticPr fontId="29"/>
  </si>
  <si>
    <t>次の条件を満たす場合は「○」を選択→</t>
    <rPh sb="0" eb="1">
      <t>ツギ</t>
    </rPh>
    <rPh sb="2" eb="4">
      <t>ジョウケン</t>
    </rPh>
    <rPh sb="5" eb="6">
      <t>ミ</t>
    </rPh>
    <rPh sb="8" eb="10">
      <t>バアイ</t>
    </rPh>
    <rPh sb="15" eb="17">
      <t>センタク</t>
    </rPh>
    <phoneticPr fontId="4"/>
  </si>
  <si>
    <t>個人居宅介護
利用者数平均</t>
    <rPh sb="11" eb="13">
      <t>ヘイキン</t>
    </rPh>
    <phoneticPr fontId="4"/>
  </si>
  <si>
    <t>②サービス提供責任者の業務に主として従事する者を1人以上配置</t>
  </si>
  <si>
    <t>心理担当職員</t>
    <rPh sb="0" eb="6">
      <t>シンリタントウショクイン</t>
    </rPh>
    <phoneticPr fontId="4"/>
  </si>
  <si>
    <t>③サービス提供責任者が行う業務が効率的に行われている</t>
  </si>
  <si>
    <t>職種①</t>
    <rPh sb="0" eb="2">
      <t>ショクシュ</t>
    </rPh>
    <phoneticPr fontId="4"/>
  </si>
  <si>
    <t>＜人員基準に関する実人数集計＞</t>
    <rPh sb="1" eb="5">
      <t>ジンインキジュン</t>
    </rPh>
    <rPh sb="6" eb="7">
      <t>カン</t>
    </rPh>
    <rPh sb="9" eb="10">
      <t>ジツ</t>
    </rPh>
    <rPh sb="10" eb="12">
      <t>ニンズウ</t>
    </rPh>
    <rPh sb="12" eb="14">
      <t>シュウケイ</t>
    </rPh>
    <phoneticPr fontId="29"/>
  </si>
  <si>
    <t>専従</t>
    <rPh sb="0" eb="2">
      <t>センジュウ</t>
    </rPh>
    <phoneticPr fontId="31"/>
  </si>
  <si>
    <t>兼務</t>
    <rPh sb="0" eb="2">
      <t>ケンム</t>
    </rPh>
    <phoneticPr fontId="31"/>
  </si>
  <si>
    <t>サービス管理責任者
（常勤以外の場合）</t>
    <rPh sb="4" eb="6">
      <t>カンリ</t>
    </rPh>
    <rPh sb="6" eb="8">
      <t>セキニン</t>
    </rPh>
    <rPh sb="8" eb="9">
      <t>シャ</t>
    </rPh>
    <rPh sb="11" eb="13">
      <t>ジョウキン</t>
    </rPh>
    <rPh sb="13" eb="15">
      <t>イガイ</t>
    </rPh>
    <rPh sb="16" eb="18">
      <t>バアイ</t>
    </rPh>
    <phoneticPr fontId="4"/>
  </si>
  <si>
    <t>常勤</t>
    <rPh sb="0" eb="2">
      <t>ジョウキン</t>
    </rPh>
    <phoneticPr fontId="29"/>
  </si>
  <si>
    <t>サービス提供時間が1000時間又はその端数を増すごとに1人以上</t>
  </si>
  <si>
    <t>非常勤</t>
    <rPh sb="0" eb="3">
      <t>ヒジョウキン</t>
    </rPh>
    <phoneticPr fontId="29"/>
  </si>
  <si>
    <t>常勤換算数</t>
    <rPh sb="0" eb="5">
      <t>ジョウキンカンサンスウ</t>
    </rPh>
    <phoneticPr fontId="4"/>
  </si>
  <si>
    <t>経験５年以上</t>
    <rPh sb="0" eb="2">
      <t>ケイケン</t>
    </rPh>
    <rPh sb="3" eb="4">
      <t>ネン</t>
    </rPh>
    <rPh sb="4" eb="6">
      <t>イジョウ</t>
    </rPh>
    <phoneticPr fontId="4"/>
  </si>
  <si>
    <t>　(8) 従業者の氏名を記入してください。</t>
    <rPh sb="5" eb="8">
      <t>ジュウギョウシャ</t>
    </rPh>
    <rPh sb="9" eb="11">
      <t>シメイ</t>
    </rPh>
    <rPh sb="12" eb="14">
      <t>キニュウ</t>
    </rPh>
    <phoneticPr fontId="30"/>
  </si>
  <si>
    <t>利用者数</t>
    <rPh sb="0" eb="3">
      <t>リヨウシャ</t>
    </rPh>
    <rPh sb="3" eb="4">
      <t>スウ</t>
    </rPh>
    <phoneticPr fontId="31"/>
  </si>
  <si>
    <t>従業者数が20人又はその端数を増すごとに1人以上</t>
  </si>
  <si>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4"/>
  </si>
  <si>
    <t>生活介護</t>
    <rPh sb="0" eb="2">
      <t>セイカツ</t>
    </rPh>
    <rPh sb="2" eb="4">
      <t>カイゴ</t>
    </rPh>
    <phoneticPr fontId="29"/>
  </si>
  <si>
    <t>行動援護</t>
    <rPh sb="0" eb="4">
      <t>コウドウエンゴ</t>
    </rPh>
    <phoneticPr fontId="4"/>
  </si>
  <si>
    <t>療養介護</t>
    <rPh sb="0" eb="2">
      <t>リョウヨウ</t>
    </rPh>
    <rPh sb="2" eb="4">
      <t>カイゴ</t>
    </rPh>
    <phoneticPr fontId="29"/>
  </si>
  <si>
    <t>児発・放デイの多機能型</t>
    <rPh sb="0" eb="1">
      <t>コ</t>
    </rPh>
    <rPh sb="1" eb="2">
      <t>ハツ</t>
    </rPh>
    <rPh sb="3" eb="4">
      <t>ホウ</t>
    </rPh>
    <rPh sb="7" eb="10">
      <t>タキノウ</t>
    </rPh>
    <rPh sb="10" eb="11">
      <t>ガタ</t>
    </rPh>
    <phoneticPr fontId="30"/>
  </si>
  <si>
    <t>サービス管理責任者</t>
    <rPh sb="4" eb="6">
      <t>カンリ</t>
    </rPh>
    <rPh sb="6" eb="9">
      <t>セキニンシャ</t>
    </rPh>
    <phoneticPr fontId="4"/>
  </si>
  <si>
    <t>生活支援員</t>
    <rPh sb="0" eb="5">
      <t>セイカツシエンイン</t>
    </rPh>
    <phoneticPr fontId="4"/>
  </si>
  <si>
    <t>医師</t>
    <rPh sb="0" eb="2">
      <t>イシ</t>
    </rPh>
    <phoneticPr fontId="4"/>
  </si>
  <si>
    <t>看護職員</t>
    <rPh sb="0" eb="4">
      <t>カンゴショクイン</t>
    </rPh>
    <phoneticPr fontId="4"/>
  </si>
  <si>
    <t>主として知的障害のある児童を入所させる福祉型障害児入所施設</t>
  </si>
  <si>
    <t>計</t>
    <rPh sb="0" eb="1">
      <t>ケイ</t>
    </rPh>
    <phoneticPr fontId="29"/>
  </si>
  <si>
    <t>平均利用者数</t>
    <rPh sb="0" eb="2">
      <t>ヘイキン</t>
    </rPh>
    <rPh sb="2" eb="6">
      <t>リヨウシャスウ</t>
    </rPh>
    <phoneticPr fontId="29"/>
  </si>
  <si>
    <t>利用者延べ数</t>
    <rPh sb="3" eb="4">
      <t>ノ</t>
    </rPh>
    <phoneticPr fontId="29"/>
  </si>
  <si>
    <t>静岡１１</t>
    <rPh sb="0" eb="2">
      <t>シズオカ</t>
    </rPh>
    <phoneticPr fontId="4"/>
  </si>
  <si>
    <t>開所日数</t>
    <rPh sb="0" eb="2">
      <t>カイショ</t>
    </rPh>
    <rPh sb="2" eb="4">
      <t>ニッスウ</t>
    </rPh>
    <phoneticPr fontId="31"/>
  </si>
  <si>
    <t>兼務</t>
    <rPh sb="0" eb="2">
      <t>ケンム</t>
    </rPh>
    <phoneticPr fontId="29"/>
  </si>
  <si>
    <t>放課後等デイサービス</t>
    <rPh sb="0" eb="4">
      <t>ホウカゴトウ</t>
    </rPh>
    <phoneticPr fontId="4"/>
  </si>
  <si>
    <t>平均障害支援区分</t>
    <rPh sb="0" eb="2">
      <t>ヘイキン</t>
    </rPh>
    <rPh sb="2" eb="4">
      <t>ショウガイ</t>
    </rPh>
    <rPh sb="4" eb="6">
      <t>シエン</t>
    </rPh>
    <rPh sb="6" eb="8">
      <t>クブン</t>
    </rPh>
    <phoneticPr fontId="29"/>
  </si>
  <si>
    <t>利用者延べ数計</t>
    <rPh sb="3" eb="4">
      <t>ノ</t>
    </rPh>
    <rPh sb="6" eb="7">
      <t>ケイ</t>
    </rPh>
    <phoneticPr fontId="29"/>
  </si>
  <si>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4"/>
  </si>
  <si>
    <t>　区分４の延べ利用者数</t>
    <rPh sb="1" eb="3">
      <t>クブン</t>
    </rPh>
    <rPh sb="5" eb="6">
      <t>ノ</t>
    </rPh>
    <rPh sb="7" eb="11">
      <t>リヨウシャスウ</t>
    </rPh>
    <phoneticPr fontId="4"/>
  </si>
  <si>
    <t>　区分５の延べ利用者数</t>
    <rPh sb="1" eb="3">
      <t>クブン</t>
    </rPh>
    <rPh sb="5" eb="6">
      <t>ノ</t>
    </rPh>
    <rPh sb="7" eb="11">
      <t>リヨウシャスウ</t>
    </rPh>
    <phoneticPr fontId="4"/>
  </si>
  <si>
    <t>基準上の必要職員数（人）</t>
    <rPh sb="0" eb="2">
      <t>キジュン</t>
    </rPh>
    <rPh sb="2" eb="3">
      <t>ジョウ</t>
    </rPh>
    <rPh sb="4" eb="6">
      <t>ヒツヨウ</t>
    </rPh>
    <rPh sb="6" eb="9">
      <t>ショクインスウ</t>
    </rPh>
    <rPh sb="10" eb="11">
      <t>ニン</t>
    </rPh>
    <phoneticPr fontId="4"/>
  </si>
  <si>
    <t>所要時間５時間未満の利用者数</t>
    <rPh sb="0" eb="2">
      <t>ショヨウ</t>
    </rPh>
    <rPh sb="2" eb="4">
      <t>ジカン</t>
    </rPh>
    <rPh sb="5" eb="7">
      <t>ジカン</t>
    </rPh>
    <rPh sb="7" eb="9">
      <t>ミマン</t>
    </rPh>
    <rPh sb="10" eb="13">
      <t>リヨウシャ</t>
    </rPh>
    <rPh sb="13" eb="14">
      <t>スウ</t>
    </rPh>
    <phoneticPr fontId="4"/>
  </si>
  <si>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4"/>
  </si>
  <si>
    <t>看護職員、理学療法士、作業療法士又は言語聴覚士及び生活支援員</t>
    <rPh sb="0" eb="4">
      <t>カンゴショクイン</t>
    </rPh>
    <phoneticPr fontId="4"/>
  </si>
  <si>
    <t>短期入所・併設型</t>
    <rPh sb="0" eb="2">
      <t>タンキ</t>
    </rPh>
    <rPh sb="2" eb="4">
      <t>ニュウショ</t>
    </rPh>
    <rPh sb="5" eb="7">
      <t>ヘイセツ</t>
    </rPh>
    <rPh sb="7" eb="8">
      <t>ガタ</t>
    </rPh>
    <phoneticPr fontId="29"/>
  </si>
  <si>
    <t>短期入所・空床利用型</t>
    <rPh sb="0" eb="2">
      <t>タンキ</t>
    </rPh>
    <rPh sb="2" eb="4">
      <t>ニュウショ</t>
    </rPh>
    <rPh sb="5" eb="7">
      <t>クウショウ</t>
    </rPh>
    <rPh sb="7" eb="9">
      <t>リヨウ</t>
    </rPh>
    <rPh sb="9" eb="10">
      <t>ガタ</t>
    </rPh>
    <phoneticPr fontId="29"/>
  </si>
  <si>
    <t>短期入所・単独型</t>
    <rPh sb="0" eb="2">
      <t>タンキ</t>
    </rPh>
    <rPh sb="2" eb="4">
      <t>ニュウショ</t>
    </rPh>
    <rPh sb="5" eb="7">
      <t>タンドク</t>
    </rPh>
    <rPh sb="7" eb="8">
      <t>ガタ</t>
    </rPh>
    <phoneticPr fontId="29"/>
  </si>
  <si>
    <t>サービス管理責任者
（常勤の場合）</t>
    <rPh sb="4" eb="6">
      <t>カンリ</t>
    </rPh>
    <rPh sb="6" eb="9">
      <t>セキニンシャ</t>
    </rPh>
    <rPh sb="11" eb="13">
      <t>ジョウキン</t>
    </rPh>
    <rPh sb="14" eb="16">
      <t>バアイ</t>
    </rPh>
    <phoneticPr fontId="4"/>
  </si>
  <si>
    <t>重度障害者等包括支援</t>
    <rPh sb="0" eb="10">
      <t>ジュウドショウガイシャトウホウカツシエン</t>
    </rPh>
    <phoneticPr fontId="29"/>
  </si>
  <si>
    <t>機能訓練</t>
    <rPh sb="0" eb="2">
      <t>キノウ</t>
    </rPh>
    <rPh sb="2" eb="4">
      <t>クンレン</t>
    </rPh>
    <phoneticPr fontId="29"/>
  </si>
  <si>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4"/>
  </si>
  <si>
    <t>保育所等訪問支援</t>
    <rPh sb="0" eb="3">
      <t>ホイクショ</t>
    </rPh>
    <rPh sb="3" eb="4">
      <t>トウ</t>
    </rPh>
    <rPh sb="4" eb="6">
      <t>ホウモン</t>
    </rPh>
    <rPh sb="6" eb="8">
      <t>シエン</t>
    </rPh>
    <phoneticPr fontId="30"/>
  </si>
  <si>
    <t>地域移行支援員</t>
    <rPh sb="0" eb="4">
      <t>チイキイコウ</t>
    </rPh>
    <rPh sb="4" eb="7">
      <t>シエンイン</t>
    </rPh>
    <phoneticPr fontId="4"/>
  </si>
  <si>
    <t xml:space="preserve"> 宿泊型自立訓練以外の
 利用者</t>
    <rPh sb="1" eb="4">
      <t>シュクハクガタ</t>
    </rPh>
    <rPh sb="4" eb="8">
      <t>ジリツクンレン</t>
    </rPh>
    <rPh sb="8" eb="10">
      <t>イガイ</t>
    </rPh>
    <rPh sb="13" eb="16">
      <t>リヨウシャ</t>
    </rPh>
    <phoneticPr fontId="29"/>
  </si>
  <si>
    <t xml:space="preserve"> 宿泊型自立訓練の利用者</t>
    <rPh sb="1" eb="4">
      <t>シュクハクガタ</t>
    </rPh>
    <rPh sb="4" eb="8">
      <t>ジリツクンレン</t>
    </rPh>
    <rPh sb="9" eb="12">
      <t>リヨウシャ</t>
    </rPh>
    <phoneticPr fontId="29"/>
  </si>
  <si>
    <t xml:space="preserve"> 　　 保有資格を全て記入するのではなく、人員基準・加配加算上、求められる資格等を入力してください。</t>
  </si>
  <si>
    <t>就労移行支援</t>
    <rPh sb="0" eb="2">
      <t>シュウロウ</t>
    </rPh>
    <rPh sb="2" eb="4">
      <t>イコウ</t>
    </rPh>
    <rPh sb="4" eb="6">
      <t>シエン</t>
    </rPh>
    <phoneticPr fontId="29"/>
  </si>
  <si>
    <t>職種⑦</t>
    <rPh sb="0" eb="2">
      <t>ショクシュ</t>
    </rPh>
    <phoneticPr fontId="4"/>
  </si>
  <si>
    <t>　　(3)施設外就労の有無</t>
    <rPh sb="5" eb="7">
      <t>シセツ</t>
    </rPh>
    <rPh sb="7" eb="8">
      <t>ガイ</t>
    </rPh>
    <rPh sb="8" eb="10">
      <t>シュウロウ</t>
    </rPh>
    <rPh sb="11" eb="13">
      <t>ウム</t>
    </rPh>
    <phoneticPr fontId="29"/>
  </si>
  <si>
    <t>有</t>
  </si>
  <si>
    <t>職種②</t>
    <rPh sb="0" eb="2">
      <t>ショクシュ</t>
    </rPh>
    <phoneticPr fontId="4"/>
  </si>
  <si>
    <t>就労支援員</t>
    <rPh sb="0" eb="5">
      <t>シュウロウシエンイン</t>
    </rPh>
    <phoneticPr fontId="4"/>
  </si>
  <si>
    <t>職業指導員</t>
    <rPh sb="0" eb="4">
      <t>ショクギョウシドウ</t>
    </rPh>
    <rPh sb="4" eb="5">
      <t>イン</t>
    </rPh>
    <phoneticPr fontId="4"/>
  </si>
  <si>
    <t>認定指定就労移行支援</t>
    <rPh sb="0" eb="2">
      <t>ニンテイ</t>
    </rPh>
    <rPh sb="2" eb="4">
      <t>シテイ</t>
    </rPh>
    <rPh sb="4" eb="6">
      <t>シュウロウ</t>
    </rPh>
    <rPh sb="6" eb="8">
      <t>イコウ</t>
    </rPh>
    <rPh sb="8" eb="10">
      <t>シエン</t>
    </rPh>
    <phoneticPr fontId="29"/>
  </si>
  <si>
    <t>生活支援員</t>
    <rPh sb="0" eb="2">
      <t>セイカツ</t>
    </rPh>
    <rPh sb="2" eb="5">
      <t>シエンイン</t>
    </rPh>
    <phoneticPr fontId="4"/>
  </si>
  <si>
    <t>生活支援員</t>
  </si>
  <si>
    <t>就労定着支援</t>
    <rPh sb="0" eb="2">
      <t>シュウロウ</t>
    </rPh>
    <rPh sb="2" eb="4">
      <t>テイチャク</t>
    </rPh>
    <rPh sb="4" eb="6">
      <t>シエン</t>
    </rPh>
    <phoneticPr fontId="29"/>
  </si>
  <si>
    <t>就労定着支援員</t>
    <rPh sb="0" eb="4">
      <t>シュウロウテイチャク</t>
    </rPh>
    <rPh sb="4" eb="7">
      <t>シエンイン</t>
    </rPh>
    <phoneticPr fontId="4"/>
  </si>
  <si>
    <t>サービス提供時間帯</t>
    <rPh sb="4" eb="6">
      <t>テイキョウ</t>
    </rPh>
    <rPh sb="6" eb="8">
      <t>ジカン</t>
    </rPh>
    <rPh sb="8" eb="9">
      <t>タイ</t>
    </rPh>
    <phoneticPr fontId="4"/>
  </si>
  <si>
    <t>地域生活支援員の数の標準</t>
    <rPh sb="0" eb="7">
      <t>チイキセイカツシエンイン</t>
    </rPh>
    <rPh sb="8" eb="9">
      <t>カズ</t>
    </rPh>
    <rPh sb="10" eb="12">
      <t>ヒョウジュン</t>
    </rPh>
    <phoneticPr fontId="4"/>
  </si>
  <si>
    <t>実施の有無</t>
    <rPh sb="0" eb="2">
      <t>ジッシ</t>
    </rPh>
    <rPh sb="3" eb="5">
      <t>ウム</t>
    </rPh>
    <phoneticPr fontId="4"/>
  </si>
  <si>
    <t>世話人</t>
    <rPh sb="0" eb="3">
      <t>セワニン</t>
    </rPh>
    <phoneticPr fontId="4"/>
  </si>
  <si>
    <t>　区分１以下の延べ利用者数</t>
    <rPh sb="1" eb="3">
      <t>クブン</t>
    </rPh>
    <rPh sb="4" eb="6">
      <t>イカ</t>
    </rPh>
    <rPh sb="7" eb="8">
      <t>ノ</t>
    </rPh>
    <rPh sb="9" eb="13">
      <t>リヨウシャスウ</t>
    </rPh>
    <phoneticPr fontId="4"/>
  </si>
  <si>
    <t>個人居宅介護利用者数</t>
    <rPh sb="0" eb="2">
      <t>コジン</t>
    </rPh>
    <rPh sb="2" eb="4">
      <t>キョタク</t>
    </rPh>
    <rPh sb="4" eb="6">
      <t>カイゴ</t>
    </rPh>
    <rPh sb="6" eb="9">
      <t>リヨウシャ</t>
    </rPh>
    <rPh sb="9" eb="10">
      <t>スウ</t>
    </rPh>
    <phoneticPr fontId="4"/>
  </si>
  <si>
    <t>個人居宅介護利用者数</t>
    <rPh sb="0" eb="2">
      <t>コジン</t>
    </rPh>
    <rPh sb="9" eb="10">
      <t>スウ</t>
    </rPh>
    <phoneticPr fontId="4"/>
  </si>
  <si>
    <t>共同生活援助・外部サービス利用型</t>
    <rPh sb="0" eb="2">
      <t>キョウドウ</t>
    </rPh>
    <rPh sb="2" eb="4">
      <t>セイカツ</t>
    </rPh>
    <rPh sb="4" eb="6">
      <t>エンジョ</t>
    </rPh>
    <phoneticPr fontId="29"/>
  </si>
  <si>
    <t>　(7) 従業者の保有する資格を入力してください。</t>
    <rPh sb="5" eb="8">
      <t>ジュウギョウシャ</t>
    </rPh>
    <rPh sb="9" eb="11">
      <t>ホユウ</t>
    </rPh>
    <rPh sb="13" eb="15">
      <t>シカク</t>
    </rPh>
    <rPh sb="16" eb="18">
      <t>ニュウリョク</t>
    </rPh>
    <phoneticPr fontId="30"/>
  </si>
  <si>
    <t>共同生活援助・日中サービス支援型</t>
    <rPh sb="0" eb="2">
      <t>キョウドウ</t>
    </rPh>
    <rPh sb="2" eb="4">
      <t>セイカツ</t>
    </rPh>
    <rPh sb="4" eb="6">
      <t>エンジョ</t>
    </rPh>
    <phoneticPr fontId="29"/>
  </si>
  <si>
    <t>障害者支援施設</t>
    <rPh sb="0" eb="3">
      <t>ショウガイシャ</t>
    </rPh>
    <rPh sb="3" eb="5">
      <t>シエン</t>
    </rPh>
    <rPh sb="5" eb="7">
      <t>シセツ</t>
    </rPh>
    <phoneticPr fontId="29"/>
  </si>
  <si>
    <t>介護福祉士</t>
    <rPh sb="0" eb="2">
      <t>カイゴ</t>
    </rPh>
    <rPh sb="2" eb="5">
      <t>フクシシ</t>
    </rPh>
    <phoneticPr fontId="4"/>
  </si>
  <si>
    <t>サービス類型</t>
    <rPh sb="4" eb="6">
      <t>ルイケイ</t>
    </rPh>
    <phoneticPr fontId="4"/>
  </si>
  <si>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4"/>
  </si>
  <si>
    <t>自立訓練（機能訓練）</t>
  </si>
  <si>
    <t>就労移行支援</t>
    <rPh sb="0" eb="2">
      <t>シュウロウ</t>
    </rPh>
    <rPh sb="2" eb="4">
      <t>イコウ</t>
    </rPh>
    <rPh sb="4" eb="6">
      <t>シエン</t>
    </rPh>
    <phoneticPr fontId="4"/>
  </si>
  <si>
    <t>就労継続支援B型</t>
    <rPh sb="0" eb="4">
      <t>シュウロウケイゾク</t>
    </rPh>
    <rPh sb="4" eb="6">
      <t>シエン</t>
    </rPh>
    <rPh sb="7" eb="8">
      <t>ガタ</t>
    </rPh>
    <phoneticPr fontId="4"/>
  </si>
  <si>
    <t>当該サービスを利用する利用者の数</t>
    <rPh sb="0" eb="2">
      <t>トウガイ</t>
    </rPh>
    <rPh sb="7" eb="9">
      <t>リヨウ</t>
    </rPh>
    <rPh sb="11" eb="14">
      <t>リヨウシャ</t>
    </rPh>
    <rPh sb="15" eb="16">
      <t>カズ</t>
    </rPh>
    <phoneticPr fontId="4"/>
  </si>
  <si>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4"/>
  </si>
  <si>
    <t>職種④</t>
    <rPh sb="0" eb="2">
      <t>ショクシュ</t>
    </rPh>
    <phoneticPr fontId="4"/>
  </si>
  <si>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4"/>
  </si>
  <si>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4"/>
  </si>
  <si>
    <t>相談支援員</t>
    <rPh sb="0" eb="2">
      <t>ソウダン</t>
    </rPh>
    <rPh sb="2" eb="5">
      <t>シエンイン</t>
    </rPh>
    <phoneticPr fontId="4"/>
  </si>
  <si>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30"/>
  </si>
  <si>
    <t>児童発達支援管理責任者</t>
  </si>
  <si>
    <t>　(2) -2　定員数を入力してください。</t>
    <rPh sb="8" eb="11">
      <t>テイインスウ</t>
    </rPh>
    <rPh sb="12" eb="14">
      <t>ニュウリョク</t>
    </rPh>
    <phoneticPr fontId="4"/>
  </si>
  <si>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30"/>
  </si>
  <si>
    <t>嘱託医</t>
    <rPh sb="0" eb="2">
      <t>ショクタク</t>
    </rPh>
    <phoneticPr fontId="4"/>
  </si>
  <si>
    <t>居宅訪問型児童発達支援</t>
    <rPh sb="0" eb="2">
      <t>キョタク</t>
    </rPh>
    <rPh sb="2" eb="4">
      <t>ホウモン</t>
    </rPh>
    <rPh sb="4" eb="5">
      <t>ガタ</t>
    </rPh>
    <rPh sb="5" eb="7">
      <t>ジドウ</t>
    </rPh>
    <rPh sb="7" eb="9">
      <t>ハッタツ</t>
    </rPh>
    <rPh sb="9" eb="11">
      <t>シエン</t>
    </rPh>
    <phoneticPr fontId="30"/>
  </si>
  <si>
    <t>児童発達支援管理責任者</t>
    <rPh sb="0" eb="2">
      <t>ジドウ</t>
    </rPh>
    <rPh sb="2" eb="6">
      <t>ハッタツシエン</t>
    </rPh>
    <rPh sb="6" eb="8">
      <t>カンリ</t>
    </rPh>
    <rPh sb="8" eb="11">
      <t>セキニンシャ</t>
    </rPh>
    <phoneticPr fontId="4"/>
  </si>
  <si>
    <t>福祉型障害児入所施設</t>
    <rPh sb="0" eb="3">
      <t>フクシガタ</t>
    </rPh>
    <rPh sb="3" eb="6">
      <t>ショウガイジ</t>
    </rPh>
    <rPh sb="6" eb="8">
      <t>ニュウショ</t>
    </rPh>
    <rPh sb="8" eb="10">
      <t>シセツ</t>
    </rPh>
    <phoneticPr fontId="30"/>
  </si>
  <si>
    <t>主な対象者の区分</t>
    <rPh sb="0" eb="1">
      <t>オモ</t>
    </rPh>
    <rPh sb="2" eb="5">
      <t>タイショウシャ</t>
    </rPh>
    <rPh sb="6" eb="8">
      <t>クブン</t>
    </rPh>
    <phoneticPr fontId="4"/>
  </si>
  <si>
    <t>障害児の数</t>
    <rPh sb="0" eb="3">
      <t>ショウガイジ</t>
    </rPh>
    <rPh sb="4" eb="5">
      <t>カズ</t>
    </rPh>
    <phoneticPr fontId="4"/>
  </si>
  <si>
    <t>主として盲ろうあ児を入所させる福祉型障害児入所施設</t>
  </si>
  <si>
    <t>障害児である少年の数</t>
    <rPh sb="0" eb="3">
      <t>ショウガイジ</t>
    </rPh>
    <rPh sb="6" eb="8">
      <t>ショウネン</t>
    </rPh>
    <rPh sb="9" eb="10">
      <t>カズ</t>
    </rPh>
    <phoneticPr fontId="4"/>
  </si>
  <si>
    <t>児童指導員及び保育士</t>
    <rPh sb="0" eb="2">
      <t>ジドウ</t>
    </rPh>
    <rPh sb="2" eb="5">
      <t>シドウイン</t>
    </rPh>
    <rPh sb="5" eb="6">
      <t>オヨ</t>
    </rPh>
    <rPh sb="7" eb="10">
      <t>ホイクシ</t>
    </rPh>
    <phoneticPr fontId="4"/>
  </si>
  <si>
    <t>医療型障害児入所施設</t>
    <rPh sb="0" eb="2">
      <t>イリョウ</t>
    </rPh>
    <rPh sb="2" eb="3">
      <t>ガタ</t>
    </rPh>
    <rPh sb="3" eb="6">
      <t>ショウガイジ</t>
    </rPh>
    <rPh sb="6" eb="8">
      <t>ニュウショ</t>
    </rPh>
    <rPh sb="8" eb="10">
      <t>シセツ</t>
    </rPh>
    <phoneticPr fontId="30"/>
  </si>
  <si>
    <t>短期入所・空床利用型</t>
    <rPh sb="0" eb="2">
      <t>タンキ</t>
    </rPh>
    <rPh sb="2" eb="4">
      <t>ニュウショ</t>
    </rPh>
    <rPh sb="5" eb="7">
      <t>クウショウ</t>
    </rPh>
    <rPh sb="7" eb="10">
      <t>リヨウガタ</t>
    </rPh>
    <phoneticPr fontId="29"/>
  </si>
  <si>
    <t>障害児である乳幼児の数</t>
    <rPh sb="0" eb="3">
      <t>ショウガイジ</t>
    </rPh>
    <rPh sb="6" eb="9">
      <t>ニュウヨウジ</t>
    </rPh>
    <rPh sb="10" eb="11">
      <t>カズ</t>
    </rPh>
    <phoneticPr fontId="4"/>
  </si>
  <si>
    <t>職種⑤</t>
    <rPh sb="0" eb="2">
      <t>ショクシュ</t>
    </rPh>
    <phoneticPr fontId="4"/>
  </si>
  <si>
    <t>職種⑥</t>
    <rPh sb="0" eb="2">
      <t>ショクシュ</t>
    </rPh>
    <phoneticPr fontId="4"/>
  </si>
  <si>
    <t>平日13:00-17:00</t>
    <rPh sb="0" eb="2">
      <t>ヘイジツ</t>
    </rPh>
    <phoneticPr fontId="4"/>
  </si>
  <si>
    <t>職種⑨</t>
  </si>
  <si>
    <t>職種⑩</t>
  </si>
  <si>
    <t>作業療法士</t>
    <rPh sb="0" eb="5">
      <t>サギョウリョウホウシ</t>
    </rPh>
    <phoneticPr fontId="4"/>
  </si>
  <si>
    <t>短期入所・併設型</t>
    <rPh sb="0" eb="2">
      <t>タンキ</t>
    </rPh>
    <rPh sb="2" eb="4">
      <t>ニュウショ</t>
    </rPh>
    <rPh sb="5" eb="8">
      <t>ヘイセツガタ</t>
    </rPh>
    <phoneticPr fontId="29"/>
  </si>
  <si>
    <t>短期入所・単独型</t>
    <rPh sb="0" eb="2">
      <t>タンキ</t>
    </rPh>
    <rPh sb="2" eb="4">
      <t>ニュウショ</t>
    </rPh>
    <rPh sb="5" eb="8">
      <t>タンドクガタ</t>
    </rPh>
    <phoneticPr fontId="29"/>
  </si>
  <si>
    <t>重度障害者等包括支援</t>
    <rPh sb="0" eb="2">
      <t>ジュウド</t>
    </rPh>
    <rPh sb="2" eb="5">
      <t>ショウガイシャ</t>
    </rPh>
    <rPh sb="5" eb="6">
      <t>ナド</t>
    </rPh>
    <rPh sb="6" eb="8">
      <t>ホウカツ</t>
    </rPh>
    <rPh sb="8" eb="10">
      <t>シエン</t>
    </rPh>
    <phoneticPr fontId="29"/>
  </si>
  <si>
    <t>就労支援員</t>
    <rPh sb="0" eb="2">
      <t>シュウロウ</t>
    </rPh>
    <rPh sb="2" eb="5">
      <t>シエンイン</t>
    </rPh>
    <phoneticPr fontId="4"/>
  </si>
  <si>
    <t>職業指導員</t>
    <rPh sb="0" eb="2">
      <t>ショクギョウ</t>
    </rPh>
    <rPh sb="2" eb="4">
      <t>シドウ</t>
    </rPh>
    <rPh sb="4" eb="5">
      <t>イン</t>
    </rPh>
    <phoneticPr fontId="4"/>
  </si>
  <si>
    <t>機能訓練担当職員</t>
    <rPh sb="0" eb="4">
      <t>キノウクンレン</t>
    </rPh>
    <rPh sb="4" eb="6">
      <t>タントウ</t>
    </rPh>
    <rPh sb="6" eb="8">
      <t>ショクイン</t>
    </rPh>
    <phoneticPr fontId="4"/>
  </si>
  <si>
    <t>栄養士</t>
    <rPh sb="0" eb="3">
      <t>エイヨウシ</t>
    </rPh>
    <phoneticPr fontId="4"/>
  </si>
  <si>
    <t>職業指導員</t>
    <rPh sb="0" eb="5">
      <t>ショクギョウシドウイン</t>
    </rPh>
    <phoneticPr fontId="4"/>
  </si>
  <si>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30"/>
  </si>
  <si>
    <t>静岡５</t>
    <rPh sb="0" eb="2">
      <t>シズオカ</t>
    </rPh>
    <phoneticPr fontId="4"/>
  </si>
  <si>
    <t>(9)</t>
  </si>
  <si>
    <t>(6)勤務形態</t>
    <rPh sb="3" eb="5">
      <t>キンム</t>
    </rPh>
    <rPh sb="5" eb="7">
      <t>ケイタイ</t>
    </rPh>
    <phoneticPr fontId="29"/>
  </si>
  <si>
    <t>(7)資格</t>
    <rPh sb="3" eb="5">
      <t>シカク</t>
    </rPh>
    <phoneticPr fontId="29"/>
  </si>
  <si>
    <t>(8)氏名</t>
    <rPh sb="3" eb="5">
      <t>シメイ</t>
    </rPh>
    <phoneticPr fontId="29"/>
  </si>
  <si>
    <t>(11)週平均の勤務時間数</t>
    <rPh sb="4" eb="7">
      <t>シュウヘイキン</t>
    </rPh>
    <rPh sb="8" eb="10">
      <t>キンム</t>
    </rPh>
    <rPh sb="10" eb="12">
      <t>ジカン</t>
    </rPh>
    <rPh sb="12" eb="13">
      <t>スウ</t>
    </rPh>
    <phoneticPr fontId="29"/>
  </si>
  <si>
    <t>(12)兼務状況
（兼務先／兼務する職務の内容）等</t>
  </si>
  <si>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30"/>
  </si>
  <si>
    <t>　(5) 従業者の職種を入力してください。</t>
    <rPh sb="5" eb="8">
      <t>ジュウギョウシャ</t>
    </rPh>
    <rPh sb="9" eb="11">
      <t>ショクシュ</t>
    </rPh>
    <rPh sb="12" eb="14">
      <t>ニュウリョク</t>
    </rPh>
    <phoneticPr fontId="30"/>
  </si>
  <si>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30"/>
  </si>
  <si>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29"/>
  </si>
  <si>
    <t>　(11) 従業者ごとに、合計勤務時間数を入力してください。</t>
    <rPh sb="6" eb="9">
      <t>ジュウギョウシャ</t>
    </rPh>
    <rPh sb="13" eb="15">
      <t>ゴウケイ</t>
    </rPh>
    <rPh sb="15" eb="17">
      <t>キンム</t>
    </rPh>
    <rPh sb="17" eb="20">
      <t>ジカンスウ</t>
    </rPh>
    <rPh sb="21" eb="23">
      <t>ニュウリョク</t>
    </rPh>
    <phoneticPr fontId="30"/>
  </si>
  <si>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30"/>
  </si>
  <si>
    <t>-</t>
  </si>
  <si>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30"/>
  </si>
  <si>
    <t>静岡８</t>
    <rPh sb="0" eb="2">
      <t>シズオカ</t>
    </rPh>
    <phoneticPr fontId="4"/>
  </si>
  <si>
    <t>宿直勤務を行う生活支援員</t>
    <rPh sb="0" eb="2">
      <t>シュクチョク</t>
    </rPh>
    <rPh sb="2" eb="4">
      <t>キンム</t>
    </rPh>
    <rPh sb="5" eb="6">
      <t>オコナ</t>
    </rPh>
    <rPh sb="7" eb="9">
      <t>セイカツ</t>
    </rPh>
    <rPh sb="9" eb="12">
      <t>シエンイン</t>
    </rPh>
    <phoneticPr fontId="4"/>
  </si>
  <si>
    <t>静岡６</t>
    <rPh sb="0" eb="2">
      <t>シズオカ</t>
    </rPh>
    <phoneticPr fontId="4"/>
  </si>
  <si>
    <t>a</t>
  </si>
  <si>
    <t>b</t>
  </si>
  <si>
    <t>就労継続支援Ａ型</t>
    <rPh sb="0" eb="2">
      <t>シュウロウ</t>
    </rPh>
    <rPh sb="2" eb="4">
      <t>ケイゾク</t>
    </rPh>
    <rPh sb="4" eb="6">
      <t>シエン</t>
    </rPh>
    <rPh sb="7" eb="8">
      <t>ガタ</t>
    </rPh>
    <phoneticPr fontId="29"/>
  </si>
  <si>
    <t>従業員</t>
    <rPh sb="0" eb="3">
      <t>ジュウギョウイン</t>
    </rPh>
    <phoneticPr fontId="4"/>
  </si>
  <si>
    <t>8(9:00-18:00)、a(13:00-16:00)、b(15:00-18:00)</t>
  </si>
  <si>
    <t>静岡Ｅ</t>
    <rPh sb="0" eb="2">
      <t>シズオカ</t>
    </rPh>
    <phoneticPr fontId="4"/>
  </si>
  <si>
    <t>静岡Ａ</t>
    <rPh sb="0" eb="2">
      <t>シズオカ</t>
    </rPh>
    <phoneticPr fontId="4"/>
  </si>
  <si>
    <t>静岡Ｃ</t>
    <rPh sb="0" eb="2">
      <t>シズオカ</t>
    </rPh>
    <phoneticPr fontId="4"/>
  </si>
  <si>
    <t>静岡Ｄ</t>
    <rPh sb="0" eb="2">
      <t>シズオカ</t>
    </rPh>
    <phoneticPr fontId="4"/>
  </si>
  <si>
    <t>静岡Ｇ</t>
    <rPh sb="0" eb="2">
      <t>シズオカ</t>
    </rPh>
    <phoneticPr fontId="4"/>
  </si>
  <si>
    <t>予定</t>
  </si>
  <si>
    <t>ヘルパー１級</t>
    <rPh sb="5" eb="6">
      <t>キュウ</t>
    </rPh>
    <phoneticPr fontId="4"/>
  </si>
  <si>
    <r>
      <t>＜前年度の平均値＞※新規申請の場合は推定数</t>
    </r>
    <r>
      <rPr>
        <sz val="10"/>
        <color rgb="FFFF0000"/>
        <rFont val="ＭＳ ゴシック"/>
      </rPr>
      <t>（過去3年間の一般就労定着者数の70%（小数第2位切り上げ））</t>
    </r>
    <r>
      <rPr>
        <sz val="10"/>
        <color auto="1"/>
        <rFont val="ＭＳ ゴシック"/>
      </rPr>
      <t>を記載ください。</t>
    </r>
    <rPh sb="1" eb="2">
      <t>ゼン</t>
    </rPh>
    <rPh sb="2" eb="4">
      <t>ネンド</t>
    </rPh>
    <rPh sb="5" eb="8">
      <t>ヘイキンチ</t>
    </rPh>
    <rPh sb="10" eb="12">
      <t>シンキ</t>
    </rPh>
    <rPh sb="12" eb="14">
      <t>シンセイ</t>
    </rPh>
    <rPh sb="15" eb="17">
      <t>バアイ</t>
    </rPh>
    <rPh sb="18" eb="21">
      <t>スイテイスウ</t>
    </rPh>
    <rPh sb="28" eb="30">
      <t>イッパン</t>
    </rPh>
    <rPh sb="30" eb="32">
      <t>シュウロウ</t>
    </rPh>
    <rPh sb="53" eb="55">
      <t>キサイ</t>
    </rPh>
    <phoneticPr fontId="29"/>
  </si>
  <si>
    <t>静岡２</t>
    <rPh sb="0" eb="2">
      <t>シズオカ</t>
    </rPh>
    <phoneticPr fontId="4"/>
  </si>
  <si>
    <t>静岡４</t>
    <rPh sb="0" eb="2">
      <t>シズオカ</t>
    </rPh>
    <phoneticPr fontId="4"/>
  </si>
  <si>
    <t>静岡７</t>
    <rPh sb="0" eb="2">
      <t>シズオカ</t>
    </rPh>
    <phoneticPr fontId="4"/>
  </si>
  <si>
    <t>看護師</t>
    <rPh sb="0" eb="3">
      <t>カンゴシ</t>
    </rPh>
    <phoneticPr fontId="4"/>
  </si>
  <si>
    <t>静岡１０</t>
    <rPh sb="0" eb="2">
      <t>シズオカ</t>
    </rPh>
    <phoneticPr fontId="4"/>
  </si>
  <si>
    <t>地域定着支援</t>
    <rPh sb="0" eb="2">
      <t>チイキ</t>
    </rPh>
    <rPh sb="2" eb="4">
      <t>テイチャク</t>
    </rPh>
    <rPh sb="4" eb="6">
      <t>シエン</t>
    </rPh>
    <phoneticPr fontId="29"/>
  </si>
  <si>
    <t>放課後等デイサービス・主として重心</t>
    <rPh sb="0" eb="4">
      <t>ホウカゴトウ</t>
    </rPh>
    <phoneticPr fontId="30"/>
  </si>
  <si>
    <r>
      <t>＜前年度の平均値＞※新規申請の場合は推定数</t>
    </r>
    <r>
      <rPr>
        <sz val="10"/>
        <color rgb="FFFF0000"/>
        <rFont val="ＭＳ ゴシック"/>
      </rPr>
      <t>（指定申請の際に登録する利用者の推定数の90％）</t>
    </r>
    <r>
      <rPr>
        <sz val="10"/>
        <color auto="1"/>
        <rFont val="ＭＳ ゴシック"/>
      </rPr>
      <t>を記載ください。</t>
    </r>
    <rPh sb="1" eb="2">
      <t>ゼン</t>
    </rPh>
    <rPh sb="2" eb="4">
      <t>ネンド</t>
    </rPh>
    <rPh sb="5" eb="8">
      <t>ヘイキンチ</t>
    </rPh>
    <rPh sb="10" eb="12">
      <t>シンキ</t>
    </rPh>
    <rPh sb="12" eb="14">
      <t>シンセイ</t>
    </rPh>
    <rPh sb="15" eb="17">
      <t>バアイ</t>
    </rPh>
    <rPh sb="18" eb="21">
      <t>スイテイスウ</t>
    </rPh>
    <rPh sb="46" eb="48">
      <t>キサイ</t>
    </rPh>
    <phoneticPr fontId="29"/>
  </si>
  <si>
    <t>8(9:00-18:00)、a(13:00-16:00)、b(15:00-18:00)
C(14:00-16:00)</t>
  </si>
  <si>
    <t>c</t>
  </si>
  <si>
    <t>理学療法士</t>
    <rPh sb="0" eb="2">
      <t>リガク</t>
    </rPh>
    <rPh sb="2" eb="5">
      <t>リョウホウシ</t>
    </rPh>
    <phoneticPr fontId="4"/>
  </si>
  <si>
    <t>定員数（人）</t>
    <rPh sb="0" eb="3">
      <t>テイインスウ</t>
    </rPh>
    <rPh sb="4" eb="5">
      <t>ニン</t>
    </rPh>
    <phoneticPr fontId="4"/>
  </si>
  <si>
    <t>静岡Ｈ</t>
    <rPh sb="0" eb="2">
      <t>シズオカ</t>
    </rPh>
    <phoneticPr fontId="4"/>
  </si>
  <si>
    <t>静岡Ｉ</t>
    <rPh sb="0" eb="2">
      <t>シズオカ</t>
    </rPh>
    <phoneticPr fontId="4"/>
  </si>
  <si>
    <t>静岡Ｊ</t>
    <rPh sb="0" eb="2">
      <t>シズオカ</t>
    </rPh>
    <phoneticPr fontId="4"/>
  </si>
  <si>
    <t>基準上の必要職員数（人）
※概ね左記の数以上</t>
    <rPh sb="0" eb="2">
      <t>キジュン</t>
    </rPh>
    <rPh sb="2" eb="3">
      <t>ジョウ</t>
    </rPh>
    <rPh sb="4" eb="6">
      <t>ヒツヨウ</t>
    </rPh>
    <rPh sb="6" eb="9">
      <t>ショクインスウ</t>
    </rPh>
    <rPh sb="10" eb="11">
      <t>ニン</t>
    </rPh>
    <rPh sb="14" eb="15">
      <t>オオム</t>
    </rPh>
    <rPh sb="16" eb="18">
      <t>サキ</t>
    </rPh>
    <rPh sb="19" eb="20">
      <t>カズ</t>
    </rPh>
    <rPh sb="20" eb="22">
      <t>イジョウ</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</si>
</sst>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8">
    <numFmt numFmtId="6" formatCode="&quot;¥&quot;#,##0;[Red]&quot;¥&quot;\-#,##0"/>
    <numFmt numFmtId="176" formatCode="[$-409]d&quot;月&quot;"/>
    <numFmt numFmtId="177" formatCode="[$-409]d;@"/>
    <numFmt numFmtId="178" formatCode="aaa"/>
    <numFmt numFmtId="179" formatCode="0.0_ "/>
    <numFmt numFmtId="180" formatCode="0.00_ "/>
    <numFmt numFmtId="181" formatCode="0&quot;月&quot;"/>
    <numFmt numFmtId="182" formatCode="0.0"/>
  </numFmts>
  <fonts count="33">
    <font>
      <sz val="11"/>
      <color theme="1"/>
      <name val="游ゴシック"/>
      <family val="3"/>
      <scheme val="minor"/>
    </font>
    <font>
      <sz val="11"/>
      <color auto="1"/>
      <name val="ＭＳ Ｐゴシック"/>
      <family val="3"/>
    </font>
    <font>
      <sz val="10"/>
      <color theme="1"/>
      <name val="ＭＳ ゴシック"/>
      <family val="3"/>
    </font>
    <font>
      <sz val="11"/>
      <color theme="1"/>
      <name val="ＭＳ ゴシック"/>
      <family val="3"/>
    </font>
    <font>
      <sz val="6"/>
      <color auto="1"/>
      <name val="游ゴシック"/>
      <family val="3"/>
    </font>
    <font>
      <sz val="9"/>
      <color auto="1"/>
      <name val="ＭＳ Ｐゴシック"/>
      <family val="3"/>
    </font>
    <font>
      <sz val="12"/>
      <color auto="1"/>
      <name val="ＭＳ Ｐゴシック"/>
      <family val="3"/>
    </font>
    <font>
      <sz val="8"/>
      <color auto="1"/>
      <name val="ＭＳ Ｐゴシック"/>
      <family val="3"/>
    </font>
    <font>
      <sz val="6"/>
      <color auto="1"/>
      <name val="ＭＳ Ｐゴシック"/>
      <family val="3"/>
    </font>
    <font>
      <sz val="12"/>
      <color auto="1"/>
      <name val="ＭＳ ゴシック"/>
      <family val="3"/>
    </font>
    <font>
      <sz val="9"/>
      <color auto="1"/>
      <name val="ＭＳ ゴシック"/>
      <family val="3"/>
    </font>
    <font>
      <b/>
      <sz val="11"/>
      <color auto="1"/>
      <name val="ＭＳ ゴシック"/>
      <family val="3"/>
    </font>
    <font>
      <sz val="10"/>
      <color auto="1"/>
      <name val="ＭＳ ゴシック"/>
      <family val="3"/>
    </font>
    <font>
      <sz val="8"/>
      <color rgb="FFC00000"/>
      <name val="ＭＳ ゴシック"/>
      <family val="3"/>
    </font>
    <font>
      <sz val="11"/>
      <color auto="1"/>
      <name val="ＭＳ ゴシック"/>
      <family val="3"/>
    </font>
    <font>
      <sz val="10"/>
      <color theme="0"/>
      <name val="ＭＳ ゴシック"/>
      <family val="3"/>
    </font>
    <font>
      <sz val="8"/>
      <color auto="1"/>
      <name val="ＭＳ ゴシック"/>
      <family val="3"/>
    </font>
    <font>
      <sz val="10"/>
      <color theme="1"/>
      <name val="游ゴシック"/>
      <family val="3"/>
      <scheme val="minor"/>
    </font>
    <font>
      <sz val="10"/>
      <color rgb="FFFF0000"/>
      <name val="BIZ UDPゴシック"/>
      <family val="3"/>
    </font>
    <font>
      <sz val="9"/>
      <color theme="1"/>
      <name val="ＭＳ ゴシック"/>
      <family val="3"/>
    </font>
    <font>
      <sz val="9"/>
      <color theme="0"/>
      <name val="ＭＳ ゴシック"/>
      <family val="3"/>
    </font>
    <font>
      <sz val="6"/>
      <color theme="1"/>
      <name val="ＭＳ ゴシック"/>
      <family val="3"/>
    </font>
    <font>
      <sz val="12"/>
      <color rgb="FFC00000"/>
      <name val="ＭＳ ゴシック"/>
      <family val="3"/>
    </font>
    <font>
      <sz val="12"/>
      <color theme="0" tint="-0.25"/>
      <name val="ＭＳ ゴシック"/>
      <family val="3"/>
    </font>
    <font>
      <sz val="9"/>
      <color rgb="FFFF0000"/>
      <name val="ＭＳ ゴシック"/>
      <family val="3"/>
    </font>
    <font>
      <sz val="7"/>
      <color auto="1"/>
      <name val="ＭＳ ゴシック"/>
      <family val="3"/>
    </font>
    <font>
      <sz val="12"/>
      <color rgb="FFFF0000"/>
      <name val="ＭＳ ゴシック"/>
      <family val="3"/>
    </font>
    <font>
      <sz val="11"/>
      <color rgb="FFFF0000"/>
      <name val="游ゴシック"/>
      <family val="3"/>
      <scheme val="minor"/>
    </font>
    <font>
      <sz val="11"/>
      <color auto="1"/>
      <name val="游ゴシック"/>
      <family val="3"/>
      <scheme val="minor"/>
    </font>
    <font>
      <sz val="6"/>
      <color auto="1"/>
      <name val="ＭＳ Ｐゴシック"/>
      <family val="3"/>
    </font>
    <font>
      <sz val="10"/>
      <color indexed="8"/>
      <name val="ＭＳ ゴシック"/>
      <family val="3"/>
    </font>
    <font>
      <sz val="6"/>
      <color auto="1"/>
      <name val="ＭＳ ゴシック"/>
      <family val="3"/>
    </font>
    <font>
      <sz val="10"/>
      <color auto="1"/>
      <name val="ＭＳ ゴシック"/>
      <family val="3"/>
    </font>
  </fonts>
  <fills count="12">
    <fill>
      <patternFill patternType="none"/>
    </fill>
    <fill>
      <patternFill patternType="gray125"/>
    </fill>
    <fill>
      <patternFill patternType="solid">
        <fgColor indexed="22"/>
        <bgColor indexed="64"/>
      </patternFill>
    </fill>
    <fill>
      <patternFill patternType="solid">
        <fgColor theme="5" tint="0.8"/>
        <bgColor indexed="64"/>
      </patternFill>
    </fill>
    <fill>
      <patternFill patternType="solid">
        <fgColor theme="7" tint="0.8"/>
        <bgColor indexed="64"/>
      </patternFill>
    </fill>
    <fill>
      <patternFill patternType="solid">
        <fgColor theme="8" tint="0.8"/>
        <bgColor indexed="64"/>
      </patternFill>
    </fill>
    <fill>
      <patternFill patternType="solid">
        <fgColor theme="0"/>
        <bgColor indexed="64"/>
      </patternFill>
    </fill>
    <fill>
      <patternFill patternType="solid">
        <fgColor theme="4" tint="0.8"/>
        <bgColor indexed="64"/>
      </patternFill>
    </fill>
    <fill>
      <patternFill patternType="solid">
        <fgColor rgb="FFFFFF00"/>
        <bgColor indexed="64"/>
      </patternFill>
    </fill>
    <fill>
      <patternFill patternType="solid">
        <fgColor rgb="FF90D7F0"/>
        <bgColor indexed="64"/>
      </patternFill>
    </fill>
    <fill>
      <patternFill patternType="solid">
        <fgColor theme="0" tint="-0.35"/>
        <bgColor indexed="64"/>
      </patternFill>
    </fill>
    <fill>
      <patternFill patternType="solid">
        <fgColor rgb="FFE9FFFF"/>
        <bgColor indexed="64"/>
      </patternFill>
    </fill>
  </fills>
  <borders count="57">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thin">
        <color indexed="64"/>
      </left>
      <right/>
      <top style="medium">
        <color indexed="64"/>
      </top>
      <bottom/>
      <diagonal/>
    </border>
    <border>
      <left style="thin">
        <color indexed="64"/>
      </left>
      <right/>
      <top/>
      <bottom style="dotted">
        <color indexed="64"/>
      </bottom>
      <diagonal/>
    </border>
    <border>
      <left/>
      <right/>
      <top style="medium">
        <color indexed="64"/>
      </top>
      <bottom/>
      <diagonal/>
    </border>
    <border>
      <left/>
      <right/>
      <top/>
      <bottom style="dott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thin">
        <color indexed="64"/>
      </right>
      <top/>
      <bottom style="dashed">
        <color indexed="64"/>
      </bottom>
      <diagonal/>
    </border>
    <border>
      <left style="thin">
        <color indexed="64"/>
      </left>
      <right style="thin">
        <color indexed="64"/>
      </right>
      <top/>
      <bottom style="thin">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top/>
      <bottom style="dashed">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dotted">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bottom style="thin">
        <color auto="1"/>
      </bottom>
      <diagonal/>
    </border>
    <border diagonalUp="1">
      <left style="thin">
        <color indexed="64"/>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1" fillId="0" borderId="0"/>
    <xf numFmtId="0" fontId="2" fillId="0" borderId="0">
      <alignment vertical="center"/>
    </xf>
    <xf numFmtId="0" fontId="1" fillId="0" borderId="0"/>
    <xf numFmtId="0" fontId="1" fillId="0" borderId="0"/>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6" fontId="1" fillId="0" borderId="0" applyFont="0" applyFill="0" applyBorder="0" applyAlignment="0" applyProtection="0">
      <alignment vertical="center"/>
    </xf>
  </cellStyleXfs>
  <cellXfs count="393">
    <xf numFmtId="0" fontId="0" fillId="0" borderId="0" xfId="0">
      <alignment vertical="center"/>
    </xf>
    <xf numFmtId="0" fontId="1" fillId="0" borderId="0" xfId="4" applyAlignment="1">
      <alignment horizontal="center" vertical="center"/>
    </xf>
    <xf numFmtId="0" fontId="5" fillId="0" borderId="0" xfId="8" applyFont="1">
      <alignment vertical="center"/>
    </xf>
    <xf numFmtId="0" fontId="5" fillId="0" borderId="0" xfId="4" applyFont="1" applyAlignment="1">
      <alignment horizontal="center" vertical="center"/>
    </xf>
    <xf numFmtId="0" fontId="1" fillId="0" borderId="0" xfId="4" applyAlignment="1">
      <alignment horizontal="left" vertical="center"/>
    </xf>
    <xf numFmtId="0" fontId="1" fillId="0" borderId="0" xfId="4" applyAlignment="1">
      <alignment horizontal="right" vertical="center"/>
    </xf>
    <xf numFmtId="0" fontId="1" fillId="0" borderId="1" xfId="4" applyBorder="1" applyAlignment="1">
      <alignment horizontal="center" vertical="center" wrapText="1"/>
    </xf>
    <xf numFmtId="0" fontId="5" fillId="0" borderId="2" xfId="4" applyFont="1" applyBorder="1" applyAlignment="1">
      <alignment horizontal="center" vertical="center" wrapText="1"/>
    </xf>
    <xf numFmtId="0" fontId="1" fillId="0" borderId="2" xfId="4" applyBorder="1" applyAlignment="1">
      <alignment horizontal="center" vertical="center" wrapText="1"/>
    </xf>
    <xf numFmtId="0" fontId="1" fillId="0" borderId="3" xfId="4" applyBorder="1" applyAlignment="1">
      <alignment horizontal="center" vertical="center" wrapText="1"/>
    </xf>
    <xf numFmtId="0" fontId="5" fillId="0" borderId="4" xfId="4" applyFont="1" applyBorder="1" applyAlignment="1">
      <alignment horizontal="center" vertical="center" shrinkToFit="1"/>
    </xf>
    <xf numFmtId="0" fontId="5" fillId="0" borderId="5" xfId="4" applyFont="1" applyBorder="1" applyAlignment="1">
      <alignment horizontal="left" vertical="center" shrinkToFit="1"/>
    </xf>
    <xf numFmtId="0" fontId="5" fillId="0" borderId="6" xfId="4" applyFont="1" applyBorder="1" applyAlignment="1">
      <alignment horizontal="left" vertical="top"/>
    </xf>
    <xf numFmtId="0" fontId="5" fillId="0" borderId="5" xfId="4" applyFont="1" applyBorder="1" applyAlignment="1">
      <alignment horizontal="center" vertical="center"/>
    </xf>
    <xf numFmtId="0" fontId="5" fillId="0" borderId="7" xfId="4" applyFont="1" applyBorder="1" applyAlignment="1">
      <alignment horizontal="center" vertical="center"/>
    </xf>
    <xf numFmtId="0" fontId="5" fillId="0" borderId="2" xfId="8" applyFont="1" applyBorder="1">
      <alignment vertical="center"/>
    </xf>
    <xf numFmtId="0" fontId="5" fillId="0" borderId="3" xfId="8" applyFont="1" applyBorder="1">
      <alignment vertical="center"/>
    </xf>
    <xf numFmtId="0" fontId="5" fillId="0" borderId="8" xfId="4" applyFont="1" applyBorder="1" applyAlignment="1">
      <alignment horizontal="center" vertical="center"/>
    </xf>
    <xf numFmtId="0" fontId="5" fillId="0" borderId="4" xfId="4" applyFont="1" applyBorder="1" applyAlignment="1">
      <alignment horizontal="center" vertical="center"/>
    </xf>
    <xf numFmtId="0" fontId="5" fillId="0" borderId="4" xfId="4" applyFont="1" applyBorder="1" applyAlignment="1">
      <alignment horizontal="left" vertical="center" wrapText="1"/>
    </xf>
    <xf numFmtId="0" fontId="5" fillId="0" borderId="9" xfId="4" applyFont="1" applyBorder="1" applyAlignment="1">
      <alignment horizontal="center" vertical="center"/>
    </xf>
    <xf numFmtId="0" fontId="6" fillId="0" borderId="0" xfId="4" applyFont="1" applyAlignment="1">
      <alignment horizontal="center" vertical="center" shrinkToFit="1"/>
    </xf>
    <xf numFmtId="0" fontId="5" fillId="0" borderId="0" xfId="4" applyFont="1" applyAlignment="1">
      <alignment horizontal="left" vertical="center"/>
    </xf>
    <xf numFmtId="0" fontId="1" fillId="0" borderId="0" xfId="4" applyAlignment="1">
      <alignment horizontal="center" vertical="center" shrinkToFit="1"/>
    </xf>
    <xf numFmtId="0" fontId="7" fillId="0" borderId="0" xfId="4" applyFont="1" applyAlignment="1">
      <alignment horizontal="left" vertical="center" wrapText="1"/>
    </xf>
    <xf numFmtId="0" fontId="7" fillId="0" borderId="0" xfId="4" applyFont="1" applyAlignment="1">
      <alignment horizontal="left" vertical="top"/>
    </xf>
    <xf numFmtId="0" fontId="5" fillId="0" borderId="10" xfId="4" applyFont="1" applyBorder="1" applyAlignment="1">
      <alignment horizontal="center" vertical="center"/>
    </xf>
    <xf numFmtId="0" fontId="5" fillId="0" borderId="11" xfId="4" applyFont="1" applyBorder="1" applyAlignment="1">
      <alignment horizontal="center" vertical="center"/>
    </xf>
    <xf numFmtId="0" fontId="5" fillId="0" borderId="12" xfId="4" applyFont="1" applyBorder="1" applyAlignment="1">
      <alignment horizontal="center" vertical="center"/>
    </xf>
    <xf numFmtId="0" fontId="5" fillId="0" borderId="13" xfId="4" applyFont="1" applyBorder="1" applyAlignment="1">
      <alignment horizontal="center" vertical="center"/>
    </xf>
    <xf numFmtId="0" fontId="5" fillId="0" borderId="14" xfId="4" applyFont="1" applyBorder="1" applyAlignment="1">
      <alignment horizontal="center" vertical="center" shrinkToFit="1"/>
    </xf>
    <xf numFmtId="0" fontId="1" fillId="0" borderId="15" xfId="4" applyBorder="1" applyAlignment="1">
      <alignment horizontal="left"/>
    </xf>
    <xf numFmtId="0" fontId="5" fillId="0" borderId="16" xfId="4" applyFont="1" applyBorder="1" applyAlignment="1">
      <alignment horizontal="left" vertical="top"/>
    </xf>
    <xf numFmtId="0" fontId="5" fillId="0" borderId="17" xfId="4" applyFont="1" applyBorder="1" applyAlignment="1">
      <alignment horizontal="center" vertical="center"/>
    </xf>
    <xf numFmtId="0" fontId="5" fillId="0" borderId="18" xfId="4" applyFont="1" applyBorder="1" applyAlignment="1">
      <alignment horizontal="center" vertical="center"/>
    </xf>
    <xf numFmtId="0" fontId="5" fillId="0" borderId="19" xfId="4" applyFont="1" applyBorder="1" applyAlignment="1">
      <alignment horizontal="center" vertical="center" shrinkToFit="1"/>
    </xf>
    <xf numFmtId="0" fontId="5" fillId="0" borderId="17" xfId="8" applyFont="1" applyBorder="1" applyAlignment="1">
      <alignment horizontal="center" vertical="center" wrapText="1"/>
    </xf>
    <xf numFmtId="0" fontId="1" fillId="0" borderId="20" xfId="4" applyBorder="1" applyAlignment="1"/>
    <xf numFmtId="0" fontId="1" fillId="0" borderId="18" xfId="4" applyBorder="1" applyAlignment="1"/>
    <xf numFmtId="0" fontId="5" fillId="0" borderId="21" xfId="4" applyFont="1" applyBorder="1" applyAlignment="1">
      <alignment horizontal="center" vertical="center"/>
    </xf>
    <xf numFmtId="0" fontId="5" fillId="0" borderId="21" xfId="4" applyFont="1" applyBorder="1" applyAlignment="1">
      <alignment horizontal="left" vertical="center"/>
    </xf>
    <xf numFmtId="0" fontId="5" fillId="0" borderId="17" xfId="4" applyFont="1" applyBorder="1" applyAlignment="1">
      <alignment horizontal="left" vertical="center"/>
    </xf>
    <xf numFmtId="0" fontId="1" fillId="0" borderId="20" xfId="4" applyBorder="1" applyAlignment="1">
      <alignment horizontal="left" vertical="center"/>
    </xf>
    <xf numFmtId="0" fontId="1" fillId="0" borderId="18" xfId="4" applyBorder="1" applyAlignment="1">
      <alignment horizontal="left" vertical="center"/>
    </xf>
    <xf numFmtId="0" fontId="5" fillId="0" borderId="19" xfId="4" applyFont="1" applyBorder="1" applyAlignment="1">
      <alignment horizontal="left" vertical="center"/>
    </xf>
    <xf numFmtId="0" fontId="1" fillId="0" borderId="21" xfId="4" applyBorder="1" applyAlignment="1">
      <alignment horizontal="left" vertical="center"/>
    </xf>
    <xf numFmtId="0" fontId="1" fillId="0" borderId="14" xfId="4" applyBorder="1" applyAlignment="1">
      <alignment horizontal="center" vertical="center"/>
    </xf>
    <xf numFmtId="0" fontId="1" fillId="0" borderId="14" xfId="4" applyBorder="1" applyAlignment="1">
      <alignment vertical="center"/>
    </xf>
    <xf numFmtId="0" fontId="5" fillId="0" borderId="22" xfId="4" applyFont="1" applyBorder="1" applyAlignment="1">
      <alignment horizontal="center" vertical="center"/>
    </xf>
    <xf numFmtId="0" fontId="1" fillId="0" borderId="0" xfId="4" applyAlignment="1">
      <alignment vertical="center"/>
    </xf>
    <xf numFmtId="0" fontId="1" fillId="0" borderId="0" xfId="4" applyAlignment="1">
      <alignment horizontal="left"/>
    </xf>
    <xf numFmtId="0" fontId="5" fillId="0" borderId="23" xfId="4" applyFont="1" applyBorder="1" applyAlignment="1">
      <alignment horizontal="center" vertical="center"/>
    </xf>
    <xf numFmtId="0" fontId="5" fillId="0" borderId="15" xfId="4" applyFont="1" applyBorder="1" applyAlignment="1">
      <alignment horizontal="center" vertical="center"/>
    </xf>
    <xf numFmtId="0" fontId="5" fillId="0" borderId="24" xfId="4" applyFont="1" applyBorder="1" applyAlignment="1">
      <alignment horizontal="center" vertical="center"/>
    </xf>
    <xf numFmtId="0" fontId="5" fillId="0" borderId="16" xfId="4" applyFont="1" applyBorder="1" applyAlignment="1">
      <alignment horizontal="center" vertical="center"/>
    </xf>
    <xf numFmtId="0" fontId="1" fillId="0" borderId="12" xfId="4" applyBorder="1" applyAlignment="1"/>
    <xf numFmtId="0" fontId="1" fillId="0" borderId="0" xfId="4" applyAlignment="1"/>
    <xf numFmtId="0" fontId="1" fillId="0" borderId="13" xfId="4" applyBorder="1" applyAlignment="1"/>
    <xf numFmtId="0" fontId="1" fillId="0" borderId="12" xfId="4" applyBorder="1" applyAlignment="1">
      <alignment horizontal="left" vertical="center"/>
    </xf>
    <xf numFmtId="0" fontId="1" fillId="0" borderId="13" xfId="4" applyBorder="1" applyAlignment="1">
      <alignment horizontal="left" vertical="center"/>
    </xf>
    <xf numFmtId="0" fontId="5" fillId="0" borderId="14" xfId="4" applyFont="1" applyBorder="1" applyAlignment="1">
      <alignment horizontal="left" vertical="center"/>
    </xf>
    <xf numFmtId="0" fontId="1" fillId="0" borderId="25" xfId="4" applyBorder="1" applyAlignment="1">
      <alignment horizontal="center" vertical="center"/>
    </xf>
    <xf numFmtId="0" fontId="1" fillId="0" borderId="20" xfId="4" applyBorder="1" applyAlignment="1">
      <alignment horizontal="center" vertical="center"/>
    </xf>
    <xf numFmtId="0" fontId="5" fillId="0" borderId="17" xfId="4" applyFont="1" applyBorder="1" applyAlignment="1">
      <alignment horizontal="left" vertical="top"/>
    </xf>
    <xf numFmtId="0" fontId="1" fillId="0" borderId="26" xfId="4" applyBorder="1" applyAlignment="1">
      <alignment horizontal="left" vertical="top"/>
    </xf>
    <xf numFmtId="0" fontId="1" fillId="0" borderId="18" xfId="4" applyBorder="1" applyAlignment="1">
      <alignment horizontal="left" vertical="top"/>
    </xf>
    <xf numFmtId="0" fontId="5" fillId="0" borderId="19" xfId="4" applyFont="1" applyBorder="1" applyAlignment="1">
      <alignment horizontal="center" vertical="center"/>
    </xf>
    <xf numFmtId="0" fontId="1" fillId="0" borderId="27" xfId="4" applyBorder="1" applyAlignment="1">
      <alignment horizontal="center" vertical="center"/>
    </xf>
    <xf numFmtId="0" fontId="1" fillId="0" borderId="12" xfId="4" applyBorder="1" applyAlignment="1">
      <alignment horizontal="left" vertical="top"/>
    </xf>
    <xf numFmtId="0" fontId="1" fillId="0" borderId="28" xfId="4" applyBorder="1" applyAlignment="1">
      <alignment horizontal="left" vertical="top"/>
    </xf>
    <xf numFmtId="0" fontId="1" fillId="0" borderId="13" xfId="4" applyBorder="1" applyAlignment="1">
      <alignment horizontal="left" vertical="top"/>
    </xf>
    <xf numFmtId="0" fontId="5" fillId="0" borderId="29" xfId="4" applyFont="1" applyBorder="1" applyAlignment="1">
      <alignment horizontal="center" vertical="center" shrinkToFit="1"/>
    </xf>
    <xf numFmtId="0" fontId="5" fillId="0" borderId="11" xfId="4" applyFont="1" applyBorder="1" applyAlignment="1">
      <alignment horizontal="center" vertical="center" shrinkToFit="1"/>
    </xf>
    <xf numFmtId="0" fontId="1" fillId="0" borderId="15" xfId="4" applyBorder="1" applyAlignment="1"/>
    <xf numFmtId="0" fontId="1" fillId="0" borderId="24" xfId="4" applyBorder="1" applyAlignment="1"/>
    <xf numFmtId="0" fontId="1" fillId="0" borderId="16" xfId="4" applyBorder="1" applyAlignment="1"/>
    <xf numFmtId="0" fontId="1" fillId="0" borderId="15" xfId="4" applyBorder="1" applyAlignment="1">
      <alignment horizontal="left" vertical="center"/>
    </xf>
    <xf numFmtId="0" fontId="1" fillId="0" borderId="24" xfId="4" applyBorder="1" applyAlignment="1">
      <alignment horizontal="left" vertical="center"/>
    </xf>
    <xf numFmtId="0" fontId="1" fillId="0" borderId="16" xfId="4" applyBorder="1" applyAlignment="1">
      <alignment horizontal="left" vertical="center"/>
    </xf>
    <xf numFmtId="0" fontId="5" fillId="0" borderId="11" xfId="4" applyFont="1" applyBorder="1" applyAlignment="1">
      <alignment horizontal="left" vertical="center"/>
    </xf>
    <xf numFmtId="0" fontId="1" fillId="0" borderId="11" xfId="4" applyBorder="1" applyAlignment="1">
      <alignment horizontal="center" vertical="center"/>
    </xf>
    <xf numFmtId="0" fontId="1" fillId="0" borderId="11" xfId="4" applyBorder="1" applyAlignment="1">
      <alignment vertical="center"/>
    </xf>
    <xf numFmtId="0" fontId="5" fillId="0" borderId="28" xfId="4" applyFont="1" applyBorder="1" applyAlignment="1">
      <alignment horizontal="right" vertical="top"/>
    </xf>
    <xf numFmtId="0" fontId="1" fillId="0" borderId="21" xfId="4" applyBorder="1" applyAlignment="1">
      <alignment horizontal="center" vertical="center"/>
    </xf>
    <xf numFmtId="0" fontId="5" fillId="0" borderId="30" xfId="4" applyFont="1" applyBorder="1" applyAlignment="1">
      <alignment horizontal="center" vertical="center" shrinkToFit="1"/>
    </xf>
    <xf numFmtId="0" fontId="1" fillId="0" borderId="13" xfId="4" applyBorder="1" applyAlignment="1">
      <alignment horizontal="center"/>
    </xf>
    <xf numFmtId="0" fontId="5" fillId="2" borderId="19" xfId="4" applyFont="1" applyFill="1" applyBorder="1" applyAlignment="1">
      <alignment horizontal="center" vertical="center"/>
    </xf>
    <xf numFmtId="0" fontId="5" fillId="2" borderId="17" xfId="4" applyFont="1" applyFill="1" applyBorder="1" applyAlignment="1">
      <alignment horizontal="center" vertical="center"/>
    </xf>
    <xf numFmtId="0" fontId="5" fillId="0" borderId="11" xfId="8" applyFont="1" applyBorder="1">
      <alignment vertical="center"/>
    </xf>
    <xf numFmtId="0" fontId="5" fillId="0" borderId="20" xfId="7" applyFont="1" applyBorder="1" applyAlignment="1">
      <alignment horizontal="center" vertical="center"/>
    </xf>
    <xf numFmtId="0" fontId="7" fillId="0" borderId="31" xfId="4" applyFont="1" applyBorder="1" applyAlignment="1">
      <alignment horizontal="left" vertical="center" wrapText="1"/>
    </xf>
    <xf numFmtId="0" fontId="5" fillId="0" borderId="28" xfId="4" applyFont="1" applyBorder="1" applyAlignment="1">
      <alignment horizontal="left" vertical="top"/>
    </xf>
    <xf numFmtId="0" fontId="5" fillId="0" borderId="14" xfId="4" applyFont="1" applyBorder="1" applyAlignment="1">
      <alignment horizontal="center" vertical="center"/>
    </xf>
    <xf numFmtId="0" fontId="5" fillId="2" borderId="14" xfId="4" applyFont="1" applyFill="1" applyBorder="1" applyAlignment="1">
      <alignment horizontal="center" vertical="center"/>
    </xf>
    <xf numFmtId="0" fontId="5" fillId="2" borderId="12" xfId="4" applyFont="1" applyFill="1" applyBorder="1" applyAlignment="1">
      <alignment horizontal="center" vertical="center"/>
    </xf>
    <xf numFmtId="0" fontId="5" fillId="0" borderId="21" xfId="8" applyFont="1" applyBorder="1">
      <alignment vertical="center"/>
    </xf>
    <xf numFmtId="0" fontId="7" fillId="0" borderId="32" xfId="4" applyFont="1" applyBorder="1" applyAlignment="1">
      <alignment horizontal="left" vertical="center" wrapText="1"/>
    </xf>
    <xf numFmtId="0" fontId="5" fillId="2" borderId="11" xfId="4" applyFont="1" applyFill="1" applyBorder="1" applyAlignment="1">
      <alignment horizontal="center" vertical="center"/>
    </xf>
    <xf numFmtId="0" fontId="5" fillId="2" borderId="15" xfId="4" applyFont="1" applyFill="1" applyBorder="1" applyAlignment="1">
      <alignment horizontal="center" vertical="center"/>
    </xf>
    <xf numFmtId="0" fontId="5" fillId="0" borderId="33" xfId="7" applyFont="1" applyBorder="1" applyAlignment="1">
      <alignment horizontal="center" vertical="center"/>
    </xf>
    <xf numFmtId="0" fontId="5" fillId="0" borderId="34" xfId="7" applyFont="1" applyBorder="1" applyAlignment="1">
      <alignment horizontal="center" vertical="center"/>
    </xf>
    <xf numFmtId="0" fontId="5" fillId="0" borderId="14" xfId="4" applyFont="1" applyBorder="1" applyAlignment="1">
      <alignment vertical="center"/>
    </xf>
    <xf numFmtId="0" fontId="5" fillId="0" borderId="16" xfId="4" applyFont="1" applyBorder="1" applyAlignment="1">
      <alignment horizontal="center" vertical="center" shrinkToFit="1"/>
    </xf>
    <xf numFmtId="0" fontId="5" fillId="0" borderId="35" xfId="4" applyFont="1" applyBorder="1" applyAlignment="1">
      <alignment horizontal="center" vertical="center" shrinkToFit="1"/>
    </xf>
    <xf numFmtId="0" fontId="1" fillId="0" borderId="16" xfId="4" applyBorder="1" applyAlignment="1">
      <alignment horizontal="center"/>
    </xf>
    <xf numFmtId="0" fontId="5" fillId="0" borderId="34" xfId="8" applyFont="1" applyBorder="1" applyAlignment="1">
      <alignment horizontal="center" vertical="center" wrapText="1"/>
    </xf>
    <xf numFmtId="0" fontId="1" fillId="0" borderId="36" xfId="4" applyBorder="1" applyAlignment="1">
      <alignment horizontal="center" vertical="center"/>
    </xf>
    <xf numFmtId="0" fontId="5" fillId="0" borderId="21" xfId="7" applyFont="1" applyBorder="1" applyAlignment="1">
      <alignment horizontal="center" vertical="center" shrinkToFit="1"/>
    </xf>
    <xf numFmtId="0" fontId="5" fillId="0" borderId="17" xfId="4" applyFont="1" applyBorder="1" applyAlignment="1">
      <alignment horizontal="center" vertical="center" shrinkToFit="1"/>
    </xf>
    <xf numFmtId="0" fontId="5" fillId="0" borderId="13" xfId="4" applyFont="1" applyBorder="1" applyAlignment="1">
      <alignment vertical="center"/>
    </xf>
    <xf numFmtId="0" fontId="5" fillId="0" borderId="36" xfId="4" applyFont="1" applyBorder="1" applyAlignment="1">
      <alignment horizontal="center" vertical="center"/>
    </xf>
    <xf numFmtId="0" fontId="1" fillId="0" borderId="15" xfId="4" applyBorder="1" applyAlignment="1">
      <alignment horizontal="center" vertical="center" shrinkToFit="1"/>
    </xf>
    <xf numFmtId="0" fontId="5" fillId="0" borderId="16" xfId="4" applyFont="1" applyBorder="1" applyAlignment="1">
      <alignment vertical="center"/>
    </xf>
    <xf numFmtId="0" fontId="8" fillId="0" borderId="0" xfId="4" applyFont="1" applyAlignment="1">
      <alignment horizontal="left" vertical="center"/>
    </xf>
    <xf numFmtId="0" fontId="7" fillId="0" borderId="20" xfId="4" applyFont="1" applyBorder="1" applyAlignment="1">
      <alignment horizontal="left" vertical="top"/>
    </xf>
    <xf numFmtId="0" fontId="5" fillId="0" borderId="37" xfId="4" applyFont="1" applyBorder="1" applyAlignment="1">
      <alignment horizontal="center" vertical="center"/>
    </xf>
    <xf numFmtId="0" fontId="5" fillId="0" borderId="38" xfId="4" applyFont="1" applyBorder="1" applyAlignment="1">
      <alignment horizontal="center" vertical="center" shrinkToFit="1"/>
    </xf>
    <xf numFmtId="0" fontId="5" fillId="0" borderId="39" xfId="4" applyFont="1" applyBorder="1" applyAlignment="1">
      <alignment horizontal="center" vertical="center"/>
    </xf>
    <xf numFmtId="0" fontId="5" fillId="2" borderId="36" xfId="4" applyFont="1" applyFill="1" applyBorder="1" applyAlignment="1">
      <alignment horizontal="center" vertical="center"/>
    </xf>
    <xf numFmtId="0" fontId="1" fillId="0" borderId="19" xfId="4" applyBorder="1" applyAlignment="1">
      <alignment horizontal="center" vertical="center"/>
    </xf>
    <xf numFmtId="0" fontId="1" fillId="2" borderId="39" xfId="4" applyFill="1" applyBorder="1" applyAlignment="1">
      <alignment horizontal="center" vertical="center"/>
    </xf>
    <xf numFmtId="0" fontId="5" fillId="0" borderId="40" xfId="7" applyFont="1" applyBorder="1" applyAlignment="1">
      <alignment horizontal="center" vertical="center"/>
    </xf>
    <xf numFmtId="0" fontId="1" fillId="0" borderId="27" xfId="4" applyBorder="1" applyAlignment="1"/>
    <xf numFmtId="0" fontId="1" fillId="0" borderId="14" xfId="4" applyBorder="1" applyAlignment="1"/>
    <xf numFmtId="0" fontId="1" fillId="0" borderId="17" xfId="4" applyBorder="1" applyAlignment="1">
      <alignment horizontal="center" vertical="center"/>
    </xf>
    <xf numFmtId="0" fontId="1" fillId="0" borderId="32" xfId="4" applyBorder="1" applyAlignment="1"/>
    <xf numFmtId="0" fontId="1" fillId="0" borderId="12" xfId="4" applyBorder="1" applyAlignment="1">
      <alignment horizontal="center" vertical="center"/>
    </xf>
    <xf numFmtId="0" fontId="1" fillId="2" borderId="41" xfId="4" applyFill="1" applyBorder="1" applyAlignment="1">
      <alignment horizontal="center" vertical="center"/>
    </xf>
    <xf numFmtId="0" fontId="1" fillId="0" borderId="42" xfId="4" applyBorder="1" applyAlignment="1"/>
    <xf numFmtId="0" fontId="1" fillId="0" borderId="43" xfId="4" applyBorder="1" applyAlignment="1"/>
    <xf numFmtId="0" fontId="1" fillId="0" borderId="44" xfId="4" applyBorder="1" applyAlignment="1">
      <alignment horizontal="left" vertical="top"/>
    </xf>
    <xf numFmtId="0" fontId="1" fillId="0" borderId="45" xfId="4" applyBorder="1" applyAlignment="1">
      <alignment horizontal="left" vertical="top"/>
    </xf>
    <xf numFmtId="0" fontId="1" fillId="0" borderId="46" xfId="4" applyBorder="1" applyAlignment="1">
      <alignment horizontal="left" vertical="top"/>
    </xf>
    <xf numFmtId="0" fontId="1" fillId="0" borderId="47" xfId="4" applyBorder="1" applyAlignment="1"/>
    <xf numFmtId="0" fontId="5" fillId="0" borderId="46" xfId="4" applyFont="1" applyBorder="1" applyAlignment="1">
      <alignment horizontal="center" vertical="center"/>
    </xf>
    <xf numFmtId="0" fontId="5" fillId="0" borderId="48" xfId="4" applyFont="1" applyBorder="1" applyAlignment="1">
      <alignment horizontal="center" vertical="center" shrinkToFit="1"/>
    </xf>
    <xf numFmtId="0" fontId="5" fillId="0" borderId="47" xfId="4" applyFont="1" applyBorder="1" applyAlignment="1">
      <alignment horizontal="center" vertical="center"/>
    </xf>
    <xf numFmtId="0" fontId="5" fillId="2" borderId="47" xfId="4" applyFont="1" applyFill="1" applyBorder="1" applyAlignment="1">
      <alignment horizontal="center" vertical="center"/>
    </xf>
    <xf numFmtId="0" fontId="1" fillId="0" borderId="43" xfId="4" applyBorder="1" applyAlignment="1">
      <alignment horizontal="center" vertical="center"/>
    </xf>
    <xf numFmtId="0" fontId="1" fillId="0" borderId="47" xfId="4" applyBorder="1" applyAlignment="1">
      <alignment horizontal="center" vertical="center"/>
    </xf>
    <xf numFmtId="0" fontId="5" fillId="0" borderId="49" xfId="8" applyFont="1" applyBorder="1" applyAlignment="1">
      <alignment horizontal="center" vertical="center" wrapText="1"/>
    </xf>
    <xf numFmtId="0" fontId="1" fillId="0" borderId="47" xfId="4" applyBorder="1" applyAlignment="1">
      <alignment vertical="center"/>
    </xf>
    <xf numFmtId="0" fontId="1" fillId="0" borderId="44" xfId="4" applyBorder="1" applyAlignment="1">
      <alignment horizontal="center" vertical="center"/>
    </xf>
    <xf numFmtId="0" fontId="5" fillId="0" borderId="43" xfId="7" applyFont="1" applyBorder="1" applyAlignment="1">
      <alignment horizontal="center" vertical="center"/>
    </xf>
    <xf numFmtId="0" fontId="1" fillId="0" borderId="50" xfId="4" applyBorder="1" applyAlignment="1"/>
    <xf numFmtId="0" fontId="9" fillId="0" borderId="0" xfId="6" applyFont="1">
      <alignment vertical="center"/>
    </xf>
    <xf numFmtId="0" fontId="9" fillId="0" borderId="0" xfId="6" applyFont="1" applyAlignment="1">
      <alignment vertical="center" textRotation="255" shrinkToFit="1"/>
    </xf>
    <xf numFmtId="0" fontId="10" fillId="0" borderId="0" xfId="6" applyFont="1">
      <alignment vertical="center"/>
    </xf>
    <xf numFmtId="0" fontId="11" fillId="0" borderId="0" xfId="6" applyFont="1" applyAlignment="1">
      <alignment horizontal="left" vertical="center"/>
    </xf>
    <xf numFmtId="0" fontId="12" fillId="0" borderId="0" xfId="6" applyFont="1">
      <alignment vertical="center"/>
    </xf>
    <xf numFmtId="0" fontId="3" fillId="0" borderId="0" xfId="0" applyFont="1">
      <alignment vertical="center"/>
    </xf>
    <xf numFmtId="0" fontId="12" fillId="0" borderId="17" xfId="6" applyFont="1" applyBorder="1">
      <alignment vertical="center"/>
    </xf>
    <xf numFmtId="0" fontId="12" fillId="0" borderId="21" xfId="6" applyFont="1" applyBorder="1" applyAlignment="1">
      <alignment vertical="center"/>
    </xf>
    <xf numFmtId="0" fontId="12" fillId="0" borderId="21" xfId="6" applyFont="1" applyBorder="1">
      <alignment vertical="center"/>
    </xf>
    <xf numFmtId="0" fontId="10" fillId="0" borderId="19" xfId="6" applyFont="1" applyBorder="1" applyAlignment="1">
      <alignment horizontal="center" vertical="center"/>
    </xf>
    <xf numFmtId="0" fontId="10" fillId="0" borderId="0" xfId="6" applyFont="1" applyAlignment="1">
      <alignment horizontal="center" vertical="center"/>
    </xf>
    <xf numFmtId="0" fontId="12" fillId="0" borderId="0" xfId="6" applyFont="1" applyAlignment="1">
      <alignment horizontal="left" vertical="center"/>
    </xf>
    <xf numFmtId="0" fontId="10" fillId="0" borderId="21" xfId="6" applyFont="1" applyBorder="1" applyAlignment="1">
      <alignment horizontal="center" vertical="center"/>
    </xf>
    <xf numFmtId="0" fontId="10" fillId="0" borderId="21" xfId="6" applyFont="1" applyBorder="1" applyAlignment="1">
      <alignment horizontal="left" vertical="center"/>
    </xf>
    <xf numFmtId="0" fontId="10" fillId="0" borderId="0" xfId="6" applyFont="1" applyAlignment="1">
      <alignment horizontal="left" vertical="center"/>
    </xf>
    <xf numFmtId="0" fontId="10" fillId="0" borderId="21" xfId="6" applyFont="1" applyBorder="1" applyAlignment="1">
      <alignment horizontal="center" vertical="center" wrapText="1"/>
    </xf>
    <xf numFmtId="0" fontId="12" fillId="0" borderId="0" xfId="6" applyFont="1" applyAlignment="1">
      <alignment horizontal="center" vertical="center"/>
    </xf>
    <xf numFmtId="0" fontId="10" fillId="0" borderId="12" xfId="6" applyFont="1" applyBorder="1" applyAlignment="1">
      <alignment horizontal="center" vertical="center"/>
    </xf>
    <xf numFmtId="0" fontId="10" fillId="0" borderId="17" xfId="6" applyFont="1" applyBorder="1" applyAlignment="1">
      <alignment horizontal="center" vertical="center"/>
    </xf>
    <xf numFmtId="0" fontId="10" fillId="0" borderId="20" xfId="6" applyFont="1" applyBorder="1" applyAlignment="1">
      <alignment horizontal="center" vertical="center"/>
    </xf>
    <xf numFmtId="0" fontId="13" fillId="0" borderId="20" xfId="6" applyFont="1" applyBorder="1" applyAlignment="1">
      <alignment horizontal="center" vertical="center" wrapText="1"/>
    </xf>
    <xf numFmtId="0" fontId="13" fillId="0" borderId="18" xfId="6" applyFont="1" applyBorder="1" applyAlignment="1">
      <alignment horizontal="center" vertical="center" shrinkToFit="1"/>
    </xf>
    <xf numFmtId="0" fontId="10" fillId="3" borderId="21" xfId="6" applyFont="1" applyFill="1" applyBorder="1" applyAlignment="1">
      <alignment horizontal="left" vertical="center"/>
    </xf>
    <xf numFmtId="0" fontId="10" fillId="0" borderId="14" xfId="6" applyFont="1" applyBorder="1" applyAlignment="1">
      <alignment horizontal="center" vertical="center"/>
    </xf>
    <xf numFmtId="0" fontId="10" fillId="0" borderId="0" xfId="6" applyFont="1" applyAlignment="1">
      <alignment vertical="center" textRotation="255" shrinkToFit="1"/>
    </xf>
    <xf numFmtId="0" fontId="10" fillId="0" borderId="21" xfId="6" applyFont="1" applyBorder="1" applyAlignment="1">
      <alignment vertical="center" textRotation="255" shrinkToFit="1"/>
    </xf>
    <xf numFmtId="0" fontId="14" fillId="0" borderId="0" xfId="6" applyFont="1" applyAlignment="1">
      <alignment horizontal="left" vertical="center"/>
    </xf>
    <xf numFmtId="0" fontId="10" fillId="0" borderId="17" xfId="6" applyFont="1" applyBorder="1" applyAlignment="1">
      <alignment horizontal="center" vertical="center" wrapText="1"/>
    </xf>
    <xf numFmtId="0" fontId="10" fillId="0" borderId="20" xfId="6" applyFont="1" applyBorder="1" applyAlignment="1">
      <alignment horizontal="center" vertical="center" wrapText="1"/>
    </xf>
    <xf numFmtId="0" fontId="10" fillId="0" borderId="18" xfId="6" applyFont="1" applyBorder="1" applyAlignment="1">
      <alignment horizontal="center" vertical="center" shrinkToFit="1"/>
    </xf>
    <xf numFmtId="0" fontId="10" fillId="3" borderId="21" xfId="6" applyFont="1" applyFill="1" applyBorder="1" applyAlignment="1">
      <alignment horizontal="center" vertical="center" shrinkToFit="1"/>
    </xf>
    <xf numFmtId="0" fontId="10" fillId="3" borderId="19" xfId="6" applyFont="1" applyFill="1" applyBorder="1" applyAlignment="1">
      <alignment horizontal="center" vertical="center" shrinkToFit="1"/>
    </xf>
    <xf numFmtId="0" fontId="10" fillId="3" borderId="19" xfId="6" applyFont="1" applyFill="1" applyBorder="1" applyAlignment="1">
      <alignment horizontal="center" vertical="center"/>
    </xf>
    <xf numFmtId="0" fontId="10" fillId="0" borderId="21" xfId="6" applyFont="1" applyBorder="1" applyAlignment="1">
      <alignment horizontal="right" vertical="center"/>
    </xf>
    <xf numFmtId="0" fontId="10" fillId="0" borderId="19" xfId="2" applyFont="1" applyBorder="1" applyAlignment="1">
      <alignment horizontal="center" vertical="center" wrapText="1"/>
    </xf>
    <xf numFmtId="0" fontId="15" fillId="0" borderId="0" xfId="2" applyFont="1" applyAlignment="1">
      <alignment horizontal="center" vertical="center"/>
    </xf>
    <xf numFmtId="0" fontId="10" fillId="0" borderId="21" xfId="6" applyFont="1" applyBorder="1" applyAlignment="1">
      <alignment vertical="center"/>
    </xf>
    <xf numFmtId="0" fontId="10" fillId="0" borderId="21" xfId="6" applyFont="1" applyBorder="1" applyAlignment="1">
      <alignment horizontal="center" vertical="center" shrinkToFit="1"/>
    </xf>
    <xf numFmtId="0" fontId="10" fillId="4" borderId="21" xfId="6" applyFont="1" applyFill="1" applyBorder="1" applyAlignment="1">
      <alignment vertical="center" shrinkToFit="1"/>
    </xf>
    <xf numFmtId="0" fontId="10" fillId="4" borderId="21" xfId="6" applyFont="1" applyFill="1" applyBorder="1">
      <alignment vertical="center"/>
    </xf>
    <xf numFmtId="176" fontId="10" fillId="0" borderId="21" xfId="6" applyNumberFormat="1" applyFont="1" applyBorder="1" applyAlignment="1">
      <alignment horizontal="center" vertical="center"/>
    </xf>
    <xf numFmtId="0" fontId="10" fillId="5" borderId="21" xfId="6" applyFont="1" applyFill="1" applyBorder="1" applyAlignment="1">
      <alignment horizontal="right" vertical="center"/>
    </xf>
    <xf numFmtId="0" fontId="0" fillId="0" borderId="0" xfId="0">
      <alignment vertical="center"/>
    </xf>
    <xf numFmtId="0" fontId="10" fillId="0" borderId="14" xfId="2" applyFont="1" applyBorder="1" applyAlignment="1">
      <alignment horizontal="center" vertical="center" wrapText="1"/>
    </xf>
    <xf numFmtId="0" fontId="10" fillId="0" borderId="11" xfId="6" applyFont="1" applyBorder="1" applyAlignment="1">
      <alignment horizontal="center" vertical="center" wrapText="1"/>
    </xf>
    <xf numFmtId="0" fontId="10" fillId="0" borderId="19" xfId="6" applyFont="1" applyBorder="1" applyAlignment="1">
      <alignment horizontal="center" vertical="center" shrinkToFit="1"/>
    </xf>
    <xf numFmtId="0" fontId="10" fillId="4" borderId="19" xfId="6" applyFont="1" applyFill="1" applyBorder="1" applyAlignment="1">
      <alignment vertical="center" shrinkToFit="1"/>
    </xf>
    <xf numFmtId="0" fontId="10" fillId="4" borderId="19" xfId="6" applyFont="1" applyFill="1" applyBorder="1">
      <alignment vertical="center"/>
    </xf>
    <xf numFmtId="49" fontId="10" fillId="0" borderId="21" xfId="6" applyNumberFormat="1" applyFont="1" applyBorder="1" applyAlignment="1">
      <alignment horizontal="center" vertical="center"/>
    </xf>
    <xf numFmtId="177" fontId="10" fillId="0" borderId="21" xfId="6" applyNumberFormat="1" applyFont="1" applyBorder="1">
      <alignment vertical="center"/>
    </xf>
    <xf numFmtId="178" fontId="10" fillId="0" borderId="21" xfId="6" applyNumberFormat="1" applyFont="1" applyBorder="1">
      <alignment vertical="center"/>
    </xf>
    <xf numFmtId="0" fontId="10" fillId="5" borderId="19" xfId="6" applyFont="1" applyFill="1" applyBorder="1" applyAlignment="1">
      <alignment horizontal="right" vertical="center"/>
    </xf>
    <xf numFmtId="0" fontId="10" fillId="5" borderId="14" xfId="6" applyFont="1" applyFill="1" applyBorder="1" applyAlignment="1">
      <alignment horizontal="right" vertical="center"/>
    </xf>
    <xf numFmtId="0" fontId="10" fillId="5" borderId="11" xfId="6" applyFont="1" applyFill="1" applyBorder="1" applyAlignment="1">
      <alignment horizontal="right" vertical="center"/>
    </xf>
    <xf numFmtId="0" fontId="10" fillId="0" borderId="11" xfId="6" applyFont="1" applyBorder="1" applyAlignment="1">
      <alignment horizontal="center" vertical="center"/>
    </xf>
    <xf numFmtId="0" fontId="12" fillId="5" borderId="13" xfId="6" applyFont="1" applyFill="1" applyBorder="1" applyAlignment="1">
      <alignment horizontal="center" vertical="center"/>
    </xf>
    <xf numFmtId="0" fontId="16" fillId="0" borderId="0" xfId="6" applyFont="1">
      <alignment vertical="center"/>
    </xf>
    <xf numFmtId="0" fontId="12" fillId="0" borderId="13" xfId="6" applyFont="1" applyBorder="1" applyAlignment="1">
      <alignment horizontal="center" vertical="center"/>
    </xf>
    <xf numFmtId="0" fontId="12" fillId="0" borderId="12" xfId="6" applyFont="1" applyBorder="1" applyAlignment="1">
      <alignment horizontal="center" vertical="center"/>
    </xf>
    <xf numFmtId="0" fontId="2" fillId="0" borderId="0" xfId="0" applyFont="1">
      <alignment vertical="center"/>
    </xf>
    <xf numFmtId="0" fontId="12" fillId="0" borderId="0" xfId="6" applyFont="1" applyAlignment="1">
      <alignment horizontal="right" vertical="center"/>
    </xf>
    <xf numFmtId="0" fontId="17" fillId="0" borderId="0" xfId="0" applyFont="1">
      <alignment vertical="center"/>
    </xf>
    <xf numFmtId="0" fontId="12" fillId="6" borderId="0" xfId="0" applyFont="1" applyFill="1">
      <alignment vertical="center"/>
    </xf>
    <xf numFmtId="0" fontId="2" fillId="7" borderId="21" xfId="0" applyFont="1" applyFill="1" applyBorder="1" applyAlignment="1">
      <alignment vertical="center"/>
    </xf>
    <xf numFmtId="0" fontId="2" fillId="0" borderId="0" xfId="0" applyFont="1" applyAlignment="1">
      <alignment horizontal="right" vertical="center"/>
    </xf>
    <xf numFmtId="0" fontId="12" fillId="6" borderId="0" xfId="0" applyFont="1" applyFill="1" applyAlignment="1">
      <alignment horizontal="right" vertical="center"/>
    </xf>
    <xf numFmtId="0" fontId="12" fillId="3" borderId="21" xfId="6" applyFont="1" applyFill="1" applyBorder="1" applyAlignment="1">
      <alignment horizontal="center" vertical="center" shrinkToFit="1"/>
    </xf>
    <xf numFmtId="0" fontId="12" fillId="4" borderId="21" xfId="6" applyFont="1" applyFill="1" applyBorder="1" applyAlignment="1">
      <alignment horizontal="center" vertical="center"/>
    </xf>
    <xf numFmtId="0" fontId="12" fillId="3" borderId="21" xfId="6" applyFont="1" applyFill="1" applyBorder="1" applyAlignment="1">
      <alignment horizontal="center" vertical="center"/>
    </xf>
    <xf numFmtId="0" fontId="10" fillId="0" borderId="11" xfId="6" applyFont="1" applyBorder="1" applyAlignment="1">
      <alignment horizontal="right" vertical="center"/>
    </xf>
    <xf numFmtId="0" fontId="2" fillId="7" borderId="21" xfId="0" applyFont="1" applyFill="1" applyBorder="1">
      <alignment vertical="center"/>
    </xf>
    <xf numFmtId="179" fontId="10" fillId="0" borderId="21" xfId="6" applyNumberFormat="1" applyFont="1" applyBorder="1" applyAlignment="1">
      <alignment horizontal="right" vertical="center"/>
    </xf>
    <xf numFmtId="179" fontId="10" fillId="0" borderId="36" xfId="6" applyNumberFormat="1" applyFont="1" applyBorder="1" applyAlignment="1">
      <alignment vertical="center"/>
    </xf>
    <xf numFmtId="179" fontId="10" fillId="0" borderId="34" xfId="6" applyNumberFormat="1" applyFont="1" applyBorder="1" applyAlignment="1">
      <alignment vertical="center"/>
    </xf>
    <xf numFmtId="0" fontId="12" fillId="0" borderId="12" xfId="6" applyFont="1" applyBorder="1">
      <alignment vertical="center"/>
    </xf>
    <xf numFmtId="0" fontId="12" fillId="0" borderId="21" xfId="6" applyFont="1" applyBorder="1" applyAlignment="1">
      <alignment horizontal="center" vertical="center" wrapText="1"/>
    </xf>
    <xf numFmtId="0" fontId="12" fillId="4" borderId="21" xfId="6" applyFont="1" applyFill="1" applyBorder="1" applyAlignment="1">
      <alignment vertical="center"/>
    </xf>
    <xf numFmtId="0" fontId="12" fillId="0" borderId="15" xfId="6" applyFont="1" applyBorder="1">
      <alignment vertical="center"/>
    </xf>
    <xf numFmtId="49" fontId="18" fillId="0" borderId="12" xfId="3" applyNumberFormat="1" applyFont="1" applyBorder="1" applyAlignment="1">
      <alignment vertical="center" wrapText="1"/>
    </xf>
    <xf numFmtId="0" fontId="10" fillId="8" borderId="21" xfId="6" applyFont="1" applyFill="1" applyBorder="1" applyAlignment="1">
      <alignment horizontal="center" vertical="center" shrinkToFit="1"/>
    </xf>
    <xf numFmtId="0" fontId="10" fillId="8" borderId="21" xfId="6" applyFont="1" applyFill="1" applyBorder="1" applyAlignment="1">
      <alignment horizontal="center" vertical="center"/>
    </xf>
    <xf numFmtId="0" fontId="10" fillId="0" borderId="0" xfId="6" applyFont="1" applyFill="1" applyBorder="1" applyAlignment="1">
      <alignment horizontal="center" vertical="center"/>
    </xf>
    <xf numFmtId="0" fontId="19" fillId="8" borderId="21" xfId="0" applyFont="1" applyFill="1" applyBorder="1" applyAlignment="1">
      <alignment vertical="center" shrinkToFit="1"/>
    </xf>
    <xf numFmtId="0" fontId="13" fillId="0" borderId="18" xfId="6" applyFont="1" applyBorder="1" applyAlignment="1">
      <alignment horizontal="center" vertical="center"/>
    </xf>
    <xf numFmtId="0" fontId="10" fillId="3" borderId="21" xfId="6" applyFont="1" applyFill="1" applyBorder="1" applyAlignment="1">
      <alignment horizontal="left" vertical="center" shrinkToFit="1"/>
    </xf>
    <xf numFmtId="0" fontId="20" fillId="0" borderId="0" xfId="6" applyFont="1" applyAlignment="1">
      <alignment horizontal="center" vertical="center"/>
    </xf>
    <xf numFmtId="0" fontId="19" fillId="8" borderId="21" xfId="0" applyFont="1" applyFill="1" applyBorder="1">
      <alignment vertical="center"/>
    </xf>
    <xf numFmtId="0" fontId="10" fillId="0" borderId="18" xfId="6" applyFont="1" applyBorder="1" applyAlignment="1">
      <alignment horizontal="center" vertical="center"/>
    </xf>
    <xf numFmtId="0" fontId="19" fillId="0" borderId="21" xfId="0" applyFont="1" applyFill="1" applyBorder="1">
      <alignment vertical="center"/>
    </xf>
    <xf numFmtId="0" fontId="10" fillId="8" borderId="34" xfId="6" applyFont="1" applyFill="1" applyBorder="1" applyAlignment="1">
      <alignment horizontal="right" vertical="center"/>
    </xf>
    <xf numFmtId="0" fontId="10" fillId="8" borderId="19" xfId="6" applyFont="1" applyFill="1" applyBorder="1">
      <alignment vertical="center"/>
    </xf>
    <xf numFmtId="0" fontId="20" fillId="0" borderId="0" xfId="6" applyFont="1">
      <alignment vertical="center"/>
    </xf>
    <xf numFmtId="0" fontId="10" fillId="8" borderId="14" xfId="6" applyFont="1" applyFill="1" applyBorder="1">
      <alignment vertical="center"/>
    </xf>
    <xf numFmtId="0" fontId="19" fillId="0" borderId="0" xfId="0" applyFont="1" applyFill="1" applyBorder="1">
      <alignment vertical="center"/>
    </xf>
    <xf numFmtId="0" fontId="12" fillId="0" borderId="0" xfId="6" applyFont="1" applyFill="1" applyBorder="1" applyAlignment="1">
      <alignment horizontal="center" vertical="center"/>
    </xf>
    <xf numFmtId="0" fontId="3" fillId="0" borderId="0" xfId="0" applyFont="1" applyFill="1" applyBorder="1">
      <alignment vertical="center"/>
    </xf>
    <xf numFmtId="0" fontId="21" fillId="0" borderId="0" xfId="0" applyFont="1" applyFill="1" applyBorder="1">
      <alignment vertical="center"/>
    </xf>
    <xf numFmtId="0" fontId="10" fillId="8" borderId="11" xfId="6" applyFont="1" applyFill="1" applyBorder="1">
      <alignment vertical="center"/>
    </xf>
    <xf numFmtId="0" fontId="15" fillId="0" borderId="0" xfId="6" applyFont="1">
      <alignment vertical="center"/>
    </xf>
    <xf numFmtId="0" fontId="2" fillId="7" borderId="34" xfId="0" applyFont="1" applyFill="1" applyBorder="1">
      <alignment vertical="center"/>
    </xf>
    <xf numFmtId="0" fontId="10" fillId="0" borderId="51" xfId="6" applyFont="1" applyBorder="1" applyAlignment="1">
      <alignment horizontal="right" vertical="center"/>
    </xf>
    <xf numFmtId="0" fontId="12" fillId="0" borderId="36" xfId="6" applyFont="1" applyBorder="1" applyAlignment="1">
      <alignment vertical="center"/>
    </xf>
    <xf numFmtId="0" fontId="22" fillId="0" borderId="0" xfId="6" applyFont="1" applyBorder="1">
      <alignment vertical="center"/>
    </xf>
    <xf numFmtId="0" fontId="9" fillId="0" borderId="0" xfId="6" applyFont="1" applyBorder="1">
      <alignment vertical="center"/>
    </xf>
    <xf numFmtId="0" fontId="23" fillId="0" borderId="0" xfId="6" applyFont="1">
      <alignment vertical="center"/>
    </xf>
    <xf numFmtId="0" fontId="22" fillId="0" borderId="0" xfId="6" applyFont="1">
      <alignment vertical="center"/>
    </xf>
    <xf numFmtId="0" fontId="16" fillId="0" borderId="21" xfId="6" applyFont="1" applyBorder="1" applyAlignment="1">
      <alignment vertical="center" textRotation="255" wrapText="1"/>
    </xf>
    <xf numFmtId="0" fontId="16" fillId="0" borderId="21" xfId="6" applyFont="1" applyBorder="1" applyAlignment="1">
      <alignment vertical="center" textRotation="255"/>
    </xf>
    <xf numFmtId="0" fontId="9" fillId="0" borderId="21" xfId="6" applyFont="1" applyBorder="1" applyAlignment="1">
      <alignment horizontal="center" vertical="center"/>
    </xf>
    <xf numFmtId="180" fontId="9" fillId="9" borderId="21" xfId="6" applyNumberFormat="1" applyFont="1" applyFill="1" applyBorder="1">
      <alignment vertical="center"/>
    </xf>
    <xf numFmtId="0" fontId="12" fillId="0" borderId="13" xfId="6" applyFont="1" applyBorder="1">
      <alignment vertical="center"/>
    </xf>
    <xf numFmtId="0" fontId="10" fillId="0" borderId="36" xfId="6" applyFont="1" applyBorder="1" applyAlignment="1">
      <alignment horizontal="center" vertical="center"/>
    </xf>
    <xf numFmtId="0" fontId="13" fillId="0" borderId="34" xfId="6" applyFont="1" applyBorder="1" applyAlignment="1">
      <alignment horizontal="center" vertical="center" wrapText="1"/>
    </xf>
    <xf numFmtId="0" fontId="13" fillId="0" borderId="21" xfId="6" applyFont="1" applyBorder="1" applyAlignment="1">
      <alignment horizontal="center" vertical="center" wrapText="1"/>
    </xf>
    <xf numFmtId="0" fontId="10" fillId="10" borderId="21" xfId="2" applyFont="1" applyFill="1" applyBorder="1" applyAlignment="1">
      <alignment horizontal="center" vertical="center"/>
    </xf>
    <xf numFmtId="0" fontId="10" fillId="10" borderId="19" xfId="2" applyFont="1" applyFill="1" applyBorder="1" applyAlignment="1">
      <alignment horizontal="center" vertical="center"/>
    </xf>
    <xf numFmtId="181" fontId="10" fillId="0" borderId="21" xfId="6" applyNumberFormat="1" applyFont="1" applyBorder="1" applyAlignment="1">
      <alignment horizontal="center" vertical="center"/>
    </xf>
    <xf numFmtId="0" fontId="10" fillId="5" borderId="21" xfId="6" applyFont="1" applyFill="1" applyBorder="1" applyAlignment="1">
      <alignment horizontal="center" vertical="center"/>
    </xf>
    <xf numFmtId="0" fontId="10" fillId="10" borderId="11" xfId="2" applyFont="1" applyFill="1" applyBorder="1" applyAlignment="1">
      <alignment horizontal="center" vertical="center"/>
    </xf>
    <xf numFmtId="0" fontId="10" fillId="5" borderId="36" xfId="6" applyFont="1" applyFill="1" applyBorder="1" applyAlignment="1">
      <alignment horizontal="center" vertical="center" wrapText="1"/>
    </xf>
    <xf numFmtId="0" fontId="10" fillId="5" borderId="38" xfId="6" applyFont="1" applyFill="1" applyBorder="1" applyAlignment="1">
      <alignment horizontal="center" vertical="center" wrapText="1"/>
    </xf>
    <xf numFmtId="0" fontId="10" fillId="5" borderId="34" xfId="6" applyFont="1" applyFill="1" applyBorder="1" applyAlignment="1">
      <alignment horizontal="center" vertical="center" wrapText="1"/>
    </xf>
    <xf numFmtId="0" fontId="10" fillId="0" borderId="12" xfId="6" applyFont="1" applyBorder="1">
      <alignment vertical="center"/>
    </xf>
    <xf numFmtId="0" fontId="10" fillId="0" borderId="0" xfId="6" applyFont="1" applyAlignment="1">
      <alignment horizontal="left" vertical="center" wrapText="1"/>
    </xf>
    <xf numFmtId="0" fontId="10" fillId="0" borderId="18" xfId="6" applyFont="1" applyBorder="1" applyAlignment="1">
      <alignment horizontal="center" vertical="center" wrapText="1"/>
    </xf>
    <xf numFmtId="0" fontId="10" fillId="0" borderId="19" xfId="6" applyFont="1" applyBorder="1" applyAlignment="1">
      <alignment horizontal="left" vertical="center"/>
    </xf>
    <xf numFmtId="0" fontId="24" fillId="0" borderId="12" xfId="6" applyFont="1" applyBorder="1">
      <alignment vertical="center"/>
    </xf>
    <xf numFmtId="0" fontId="24" fillId="0" borderId="0" xfId="6" applyFont="1">
      <alignment vertical="center"/>
    </xf>
    <xf numFmtId="0" fontId="10" fillId="0" borderId="12" xfId="6" applyFont="1" applyBorder="1" applyAlignment="1">
      <alignment horizontal="center" vertical="center" wrapText="1"/>
    </xf>
    <xf numFmtId="0" fontId="10" fillId="0" borderId="0" xfId="6" applyFont="1" applyAlignment="1">
      <alignment horizontal="center" vertical="center" wrapText="1"/>
    </xf>
    <xf numFmtId="0" fontId="10" fillId="0" borderId="13" xfId="6" applyFont="1" applyBorder="1" applyAlignment="1">
      <alignment horizontal="center" vertical="center" wrapText="1"/>
    </xf>
    <xf numFmtId="0" fontId="10" fillId="0" borderId="14" xfId="6" applyFont="1" applyBorder="1" applyAlignment="1">
      <alignment horizontal="left" vertical="center"/>
    </xf>
    <xf numFmtId="0" fontId="10" fillId="0" borderId="12" xfId="6" applyFont="1" applyBorder="1" applyAlignment="1">
      <alignment vertical="center" wrapText="1"/>
    </xf>
    <xf numFmtId="0" fontId="10" fillId="0" borderId="0" xfId="6" applyFont="1" applyAlignment="1">
      <alignment vertical="center" wrapText="1"/>
    </xf>
    <xf numFmtId="0" fontId="10" fillId="0" borderId="15" xfId="6" applyFont="1" applyBorder="1" applyAlignment="1">
      <alignment horizontal="center" vertical="center" wrapText="1"/>
    </xf>
    <xf numFmtId="0" fontId="10" fillId="0" borderId="24" xfId="6" applyFont="1" applyBorder="1" applyAlignment="1">
      <alignment horizontal="center" vertical="center" wrapText="1"/>
    </xf>
    <xf numFmtId="0" fontId="10" fillId="0" borderId="16" xfId="6" applyFont="1" applyBorder="1" applyAlignment="1">
      <alignment horizontal="center" vertical="center" wrapText="1"/>
    </xf>
    <xf numFmtId="0" fontId="10" fillId="0" borderId="19" xfId="6" applyFont="1" applyBorder="1" applyAlignment="1">
      <alignment horizontal="left" vertical="center" wrapText="1"/>
    </xf>
    <xf numFmtId="0" fontId="10" fillId="0" borderId="14" xfId="6" applyFont="1" applyBorder="1" applyAlignment="1">
      <alignment horizontal="left" vertical="center" wrapText="1"/>
    </xf>
    <xf numFmtId="0" fontId="10" fillId="5" borderId="19" xfId="6" applyFont="1" applyFill="1" applyBorder="1" applyAlignment="1">
      <alignment horizontal="center" vertical="center" wrapText="1"/>
    </xf>
    <xf numFmtId="0" fontId="10" fillId="5" borderId="11" xfId="6" applyFont="1" applyFill="1" applyBorder="1" applyAlignment="1">
      <alignment horizontal="center" vertical="center" wrapText="1"/>
    </xf>
    <xf numFmtId="0" fontId="10" fillId="0" borderId="11" xfId="6" applyFont="1" applyBorder="1" applyAlignment="1">
      <alignment horizontal="left" vertical="center" wrapText="1"/>
    </xf>
    <xf numFmtId="0" fontId="10" fillId="0" borderId="11" xfId="6" applyFont="1" applyBorder="1" applyAlignment="1">
      <alignment horizontal="left" vertical="center"/>
    </xf>
    <xf numFmtId="0" fontId="25" fillId="0" borderId="19" xfId="2" applyFont="1" applyBorder="1" applyAlignment="1">
      <alignment horizontal="center" vertical="center"/>
    </xf>
    <xf numFmtId="0" fontId="10" fillId="10" borderId="21" xfId="6" applyFont="1" applyFill="1" applyBorder="1" applyAlignment="1">
      <alignment horizontal="center" vertical="center" wrapText="1"/>
    </xf>
    <xf numFmtId="0" fontId="25" fillId="0" borderId="14" xfId="2" applyFont="1" applyBorder="1" applyAlignment="1">
      <alignment horizontal="center" vertical="center"/>
    </xf>
    <xf numFmtId="0" fontId="16" fillId="0" borderId="21" xfId="6" applyFont="1" applyBorder="1" applyAlignment="1">
      <alignment horizontal="center" vertical="center"/>
    </xf>
    <xf numFmtId="0" fontId="16" fillId="0" borderId="11" xfId="6" applyFont="1" applyBorder="1" applyAlignment="1">
      <alignment horizontal="center" vertical="center"/>
    </xf>
    <xf numFmtId="0" fontId="25" fillId="0" borderId="11" xfId="2" applyFont="1" applyBorder="1" applyAlignment="1">
      <alignment horizontal="center" vertical="center"/>
    </xf>
    <xf numFmtId="0" fontId="10" fillId="3" borderId="21" xfId="6" applyFont="1" applyFill="1" applyBorder="1" applyAlignment="1">
      <alignment horizontal="center" vertical="center"/>
    </xf>
    <xf numFmtId="0" fontId="10" fillId="4" borderId="21" xfId="6" applyFont="1" applyFill="1" applyBorder="1" applyAlignment="1">
      <alignment vertical="center"/>
    </xf>
    <xf numFmtId="0" fontId="9" fillId="0" borderId="0" xfId="6" applyFont="1" applyAlignment="1">
      <alignment horizontal="center" vertical="center"/>
    </xf>
    <xf numFmtId="0" fontId="10" fillId="10" borderId="19" xfId="6" applyFont="1" applyFill="1" applyBorder="1" applyAlignment="1">
      <alignment horizontal="center" vertical="center" wrapText="1"/>
    </xf>
    <xf numFmtId="0" fontId="10" fillId="10" borderId="14" xfId="6" applyFont="1" applyFill="1" applyBorder="1" applyAlignment="1">
      <alignment horizontal="center" vertical="center" wrapText="1"/>
    </xf>
    <xf numFmtId="0" fontId="10" fillId="10" borderId="11" xfId="6" applyFont="1" applyFill="1" applyBorder="1" applyAlignment="1">
      <alignment horizontal="center" vertical="center" wrapText="1"/>
    </xf>
    <xf numFmtId="0" fontId="10" fillId="0" borderId="15" xfId="6" applyFont="1" applyBorder="1" applyAlignment="1">
      <alignment horizontal="center" vertical="center"/>
    </xf>
    <xf numFmtId="0" fontId="10" fillId="0" borderId="24" xfId="6" applyFont="1" applyBorder="1" applyAlignment="1">
      <alignment horizontal="center" vertical="center"/>
    </xf>
    <xf numFmtId="0" fontId="10" fillId="0" borderId="16" xfId="6" applyFont="1" applyBorder="1" applyAlignment="1">
      <alignment horizontal="center" vertical="center"/>
    </xf>
    <xf numFmtId="179" fontId="10" fillId="0" borderId="51" xfId="6" applyNumberFormat="1" applyFont="1" applyBorder="1" applyAlignment="1">
      <alignment horizontal="right" vertical="center"/>
    </xf>
    <xf numFmtId="0" fontId="13" fillId="0" borderId="18" xfId="6" applyFont="1" applyBorder="1" applyAlignment="1">
      <alignment horizontal="center" vertical="center" wrapText="1"/>
    </xf>
    <xf numFmtId="0" fontId="10" fillId="5" borderId="34" xfId="6" applyFont="1" applyFill="1" applyBorder="1" applyAlignment="1">
      <alignment horizontal="right" vertical="center"/>
    </xf>
    <xf numFmtId="182" fontId="10" fillId="0" borderId="19" xfId="2" applyNumberFormat="1" applyFont="1" applyBorder="1" applyAlignment="1">
      <alignment horizontal="center" vertical="center" wrapText="1"/>
    </xf>
    <xf numFmtId="182" fontId="10" fillId="0" borderId="14" xfId="2" applyNumberFormat="1" applyFont="1" applyBorder="1" applyAlignment="1">
      <alignment horizontal="center" vertical="center" wrapText="1"/>
    </xf>
    <xf numFmtId="182" fontId="10" fillId="0" borderId="11" xfId="2" applyNumberFormat="1" applyFont="1" applyBorder="1" applyAlignment="1">
      <alignment horizontal="center" vertical="center" wrapText="1"/>
    </xf>
    <xf numFmtId="0" fontId="25" fillId="0" borderId="14" xfId="6" applyFont="1" applyBorder="1" applyAlignment="1">
      <alignment horizontal="left" vertical="center"/>
    </xf>
    <xf numFmtId="0" fontId="25" fillId="0" borderId="14" xfId="6" applyFont="1" applyBorder="1" applyAlignment="1">
      <alignment horizontal="left" vertical="center" wrapText="1"/>
    </xf>
    <xf numFmtId="0" fontId="25" fillId="0" borderId="11" xfId="6" applyFont="1" applyBorder="1" applyAlignment="1">
      <alignment horizontal="left" vertical="center" wrapText="1"/>
    </xf>
    <xf numFmtId="0" fontId="10" fillId="5" borderId="21" xfId="6" applyFont="1" applyFill="1" applyBorder="1" applyAlignment="1">
      <alignment horizontal="right" vertical="center" shrinkToFit="1"/>
    </xf>
    <xf numFmtId="0" fontId="9" fillId="0" borderId="52" xfId="6" applyFont="1" applyFill="1" applyBorder="1" applyAlignment="1">
      <alignment horizontal="center" vertical="center"/>
    </xf>
    <xf numFmtId="176" fontId="10" fillId="0" borderId="34" xfId="6" applyNumberFormat="1" applyFont="1" applyBorder="1" applyAlignment="1">
      <alignment horizontal="center" vertical="center"/>
    </xf>
    <xf numFmtId="0" fontId="9" fillId="0" borderId="13" xfId="6" applyFont="1" applyFill="1" applyBorder="1" applyAlignment="1">
      <alignment horizontal="center" vertical="center"/>
    </xf>
    <xf numFmtId="179" fontId="10" fillId="0" borderId="38" xfId="6" applyNumberFormat="1" applyFont="1" applyBorder="1" applyAlignment="1">
      <alignment vertical="center"/>
    </xf>
    <xf numFmtId="0" fontId="12" fillId="0" borderId="0" xfId="6" applyFont="1" applyBorder="1">
      <alignment vertical="center"/>
    </xf>
    <xf numFmtId="0" fontId="12" fillId="0" borderId="0" xfId="6" applyFont="1" applyBorder="1" applyAlignment="1">
      <alignment horizontal="right" vertical="center"/>
    </xf>
    <xf numFmtId="0" fontId="9" fillId="0" borderId="0" xfId="6" applyFont="1" applyFill="1" applyBorder="1" applyAlignment="1">
      <alignment horizontal="center" vertical="center"/>
    </xf>
    <xf numFmtId="0" fontId="10" fillId="0" borderId="21" xfId="6" applyFont="1" applyBorder="1" applyAlignment="1">
      <alignment horizontal="left" vertical="center" wrapText="1"/>
    </xf>
    <xf numFmtId="179" fontId="10" fillId="0" borderId="21" xfId="6" applyNumberFormat="1" applyFont="1" applyBorder="1">
      <alignment vertical="center"/>
    </xf>
    <xf numFmtId="179" fontId="10" fillId="0" borderId="53" xfId="6" applyNumberFormat="1" applyFont="1" applyBorder="1">
      <alignment vertical="center"/>
    </xf>
    <xf numFmtId="0" fontId="10" fillId="0" borderId="19" xfId="6" applyFont="1" applyBorder="1" applyAlignment="1">
      <alignment horizontal="right" vertical="center"/>
    </xf>
    <xf numFmtId="0" fontId="10" fillId="0" borderId="38" xfId="6" applyFont="1" applyBorder="1" applyAlignment="1">
      <alignment horizontal="center" vertical="center" wrapText="1"/>
    </xf>
    <xf numFmtId="0" fontId="10" fillId="0" borderId="38" xfId="6" applyFont="1" applyBorder="1" applyAlignment="1">
      <alignment horizontal="right" vertical="center"/>
    </xf>
    <xf numFmtId="0" fontId="10" fillId="0" borderId="20" xfId="6" applyFont="1" applyBorder="1" applyAlignment="1">
      <alignment horizontal="right" vertical="center"/>
    </xf>
    <xf numFmtId="0" fontId="10" fillId="0" borderId="24" xfId="6" applyFont="1" applyBorder="1" applyAlignment="1">
      <alignment horizontal="right" vertical="center"/>
    </xf>
    <xf numFmtId="0" fontId="14" fillId="0" borderId="0" xfId="0" applyFont="1">
      <alignment vertical="center"/>
    </xf>
    <xf numFmtId="0" fontId="12" fillId="3" borderId="19" xfId="6" applyFont="1" applyFill="1" applyBorder="1" applyAlignment="1">
      <alignment horizontal="center" vertical="center" wrapText="1"/>
    </xf>
    <xf numFmtId="0" fontId="12" fillId="3" borderId="14" xfId="6" applyFont="1" applyFill="1" applyBorder="1" applyAlignment="1">
      <alignment horizontal="center" vertical="center" wrapText="1"/>
    </xf>
    <xf numFmtId="0" fontId="12" fillId="3" borderId="11" xfId="6" applyFont="1" applyFill="1" applyBorder="1" applyAlignment="1">
      <alignment horizontal="center" vertical="center" wrapText="1"/>
    </xf>
    <xf numFmtId="0" fontId="10" fillId="0" borderId="0" xfId="6" applyFont="1" applyAlignment="1">
      <alignment horizontal="right" vertical="center"/>
    </xf>
    <xf numFmtId="0" fontId="2" fillId="7" borderId="19" xfId="0" applyFont="1" applyFill="1" applyBorder="1" applyAlignment="1">
      <alignment vertical="center"/>
    </xf>
    <xf numFmtId="0" fontId="2" fillId="7" borderId="14" xfId="0" applyFont="1" applyFill="1" applyBorder="1" applyAlignment="1">
      <alignment vertical="center"/>
    </xf>
    <xf numFmtId="0" fontId="2" fillId="7" borderId="11" xfId="0" applyFont="1" applyFill="1" applyBorder="1" applyAlignment="1">
      <alignment vertical="center"/>
    </xf>
    <xf numFmtId="0" fontId="10" fillId="6" borderId="11" xfId="6" applyFont="1" applyFill="1" applyBorder="1" applyAlignment="1">
      <alignment horizontal="center" vertical="center" wrapText="1"/>
    </xf>
    <xf numFmtId="0" fontId="12" fillId="7" borderId="21" xfId="0" applyFont="1" applyFill="1" applyBorder="1">
      <alignment vertical="center"/>
    </xf>
    <xf numFmtId="0" fontId="26" fillId="0" borderId="0" xfId="6" applyFont="1">
      <alignment vertical="center"/>
    </xf>
    <xf numFmtId="0" fontId="12" fillId="0" borderId="19" xfId="6" applyFont="1" applyBorder="1" applyAlignment="1">
      <alignment vertical="center"/>
    </xf>
    <xf numFmtId="0" fontId="10" fillId="0" borderId="17" xfId="6" applyFont="1" applyBorder="1" applyAlignment="1">
      <alignment horizontal="left" vertical="center" wrapText="1"/>
    </xf>
    <xf numFmtId="0" fontId="10" fillId="0" borderId="18" xfId="6" applyFont="1" applyBorder="1" applyAlignment="1">
      <alignment vertical="center" wrapText="1"/>
    </xf>
    <xf numFmtId="0" fontId="10" fillId="0" borderId="34" xfId="6" applyFont="1" applyBorder="1" applyAlignment="1">
      <alignment vertical="center" wrapText="1"/>
    </xf>
    <xf numFmtId="0" fontId="10" fillId="3" borderId="34" xfId="6" applyFont="1" applyFill="1" applyBorder="1" applyAlignment="1">
      <alignment horizontal="left" vertical="center" shrinkToFit="1"/>
    </xf>
    <xf numFmtId="0" fontId="16" fillId="0" borderId="19" xfId="6" applyFont="1" applyBorder="1" applyAlignment="1">
      <alignment horizontal="center" vertical="center" wrapText="1"/>
    </xf>
    <xf numFmtId="0" fontId="16" fillId="0" borderId="11" xfId="6" applyFont="1" applyBorder="1" applyAlignment="1">
      <alignment horizontal="center" vertical="center" wrapText="1"/>
    </xf>
    <xf numFmtId="0" fontId="10" fillId="0" borderId="21" xfId="6" applyFont="1" applyBorder="1">
      <alignment vertical="center"/>
    </xf>
    <xf numFmtId="0" fontId="10" fillId="0" borderId="19" xfId="6" applyFont="1" applyBorder="1" applyAlignment="1">
      <alignment vertical="center"/>
    </xf>
    <xf numFmtId="0" fontId="10" fillId="0" borderId="14" xfId="6" applyFont="1" applyBorder="1" applyAlignment="1">
      <alignment vertical="center"/>
    </xf>
    <xf numFmtId="0" fontId="10" fillId="0" borderId="11" xfId="6" applyFont="1" applyBorder="1" applyAlignment="1">
      <alignment vertical="center"/>
    </xf>
    <xf numFmtId="179" fontId="19" fillId="0" borderId="21" xfId="0" applyNumberFormat="1" applyFont="1" applyBorder="1" applyAlignment="1">
      <alignment vertical="center"/>
    </xf>
    <xf numFmtId="179" fontId="10" fillId="0" borderId="19" xfId="6" applyNumberFormat="1" applyFont="1" applyBorder="1" applyAlignment="1">
      <alignment horizontal="center" vertical="center" wrapText="1"/>
    </xf>
    <xf numFmtId="0" fontId="9" fillId="0" borderId="54" xfId="6" applyFont="1" applyBorder="1" applyAlignment="1">
      <alignment horizontal="center" vertical="center"/>
    </xf>
    <xf numFmtId="179" fontId="10" fillId="0" borderId="19" xfId="6" applyNumberFormat="1" applyFont="1" applyBorder="1" applyAlignment="1">
      <alignment horizontal="center" vertical="center"/>
    </xf>
    <xf numFmtId="179" fontId="10" fillId="0" borderId="11" xfId="6" applyNumberFormat="1" applyFont="1" applyBorder="1" applyAlignment="1">
      <alignment horizontal="center" vertical="center" wrapText="1"/>
    </xf>
    <xf numFmtId="0" fontId="9" fillId="0" borderId="55" xfId="6" applyFont="1" applyBorder="1" applyAlignment="1">
      <alignment horizontal="center" vertical="center"/>
    </xf>
    <xf numFmtId="179" fontId="10" fillId="0" borderId="14" xfId="6" applyNumberFormat="1" applyFont="1" applyBorder="1" applyAlignment="1">
      <alignment horizontal="center" vertical="center"/>
    </xf>
    <xf numFmtId="0" fontId="27" fillId="0" borderId="0" xfId="0" applyFont="1">
      <alignment vertical="center"/>
    </xf>
    <xf numFmtId="0" fontId="28" fillId="0" borderId="0" xfId="0" applyFont="1">
      <alignment vertical="center"/>
    </xf>
    <xf numFmtId="179" fontId="19" fillId="0" borderId="21" xfId="0" quotePrefix="1" applyNumberFormat="1" applyFont="1" applyBorder="1" applyAlignment="1">
      <alignment vertical="center"/>
    </xf>
    <xf numFmtId="0" fontId="28" fillId="0" borderId="21" xfId="0" applyFont="1" applyBorder="1" applyAlignment="1">
      <alignment horizontal="right" vertical="center"/>
    </xf>
    <xf numFmtId="0" fontId="10" fillId="0" borderId="54" xfId="2" applyFont="1" applyBorder="1" applyAlignment="1">
      <alignment horizontal="center" vertical="center" wrapText="1"/>
    </xf>
    <xf numFmtId="0" fontId="10" fillId="0" borderId="56" xfId="2" applyFont="1" applyBorder="1" applyAlignment="1">
      <alignment horizontal="center" vertical="center" wrapText="1"/>
    </xf>
    <xf numFmtId="0" fontId="10" fillId="0" borderId="55" xfId="2" applyFont="1" applyBorder="1" applyAlignment="1">
      <alignment horizontal="center" vertical="center" wrapText="1"/>
    </xf>
    <xf numFmtId="179" fontId="10" fillId="0" borderId="21" xfId="6" applyNumberFormat="1" applyFont="1" applyBorder="1" applyAlignment="1">
      <alignment horizontal="center" vertical="center"/>
    </xf>
    <xf numFmtId="179" fontId="10" fillId="0" borderId="36" xfId="6" applyNumberFormat="1" applyFont="1" applyBorder="1" applyAlignment="1">
      <alignment horizontal="center" vertical="center"/>
    </xf>
    <xf numFmtId="179" fontId="10" fillId="0" borderId="34" xfId="6" applyNumberFormat="1" applyFont="1" applyBorder="1" applyAlignment="1">
      <alignment horizontal="center" vertical="center"/>
    </xf>
    <xf numFmtId="0" fontId="10" fillId="0" borderId="38" xfId="6" applyFont="1" applyBorder="1" applyAlignment="1">
      <alignment horizontal="center" vertical="center"/>
    </xf>
    <xf numFmtId="0" fontId="10" fillId="11" borderId="21" xfId="6" applyFont="1" applyFill="1" applyBorder="1" applyAlignment="1">
      <alignment horizontal="right" vertical="center"/>
    </xf>
    <xf numFmtId="0" fontId="10" fillId="3" borderId="11" xfId="6" applyFont="1" applyFill="1" applyBorder="1" applyAlignment="1">
      <alignment horizontal="center" vertical="center"/>
    </xf>
    <xf numFmtId="0" fontId="10" fillId="8" borderId="21" xfId="6" applyFont="1" applyFill="1" applyBorder="1" applyAlignment="1">
      <alignment horizontal="right" vertical="center"/>
    </xf>
    <xf numFmtId="0" fontId="10" fillId="11" borderId="21" xfId="6" applyFont="1" applyFill="1" applyBorder="1" applyAlignment="1">
      <alignment horizontal="right" vertical="center" shrinkToFit="1"/>
    </xf>
    <xf numFmtId="176" fontId="10" fillId="0" borderId="19" xfId="6" applyNumberFormat="1" applyFont="1" applyBorder="1" applyAlignment="1">
      <alignment horizontal="center" vertical="center"/>
    </xf>
    <xf numFmtId="0" fontId="10" fillId="7" borderId="21" xfId="6" applyFont="1" applyFill="1" applyBorder="1" applyAlignment="1">
      <alignment horizontal="center" vertical="center"/>
    </xf>
    <xf numFmtId="176" fontId="10" fillId="0" borderId="14" xfId="6" applyNumberFormat="1" applyFont="1" applyBorder="1" applyAlignment="1">
      <alignment horizontal="center" vertical="center"/>
    </xf>
    <xf numFmtId="0" fontId="10" fillId="3" borderId="14" xfId="6" applyFont="1" applyFill="1" applyBorder="1" applyAlignment="1">
      <alignment horizontal="center" vertical="center"/>
    </xf>
    <xf numFmtId="176" fontId="10" fillId="0" borderId="11" xfId="6" applyNumberFormat="1" applyFont="1" applyBorder="1" applyAlignment="1">
      <alignment horizontal="center" vertical="center"/>
    </xf>
    <xf numFmtId="0" fontId="0" fillId="0" borderId="19" xfId="0" applyFont="1" applyFill="1" applyBorder="1" applyAlignment="1">
      <alignment vertical="center" wrapText="1"/>
    </xf>
    <xf numFmtId="0" fontId="0" fillId="0" borderId="19" xfId="0" applyFont="1" applyFill="1" applyBorder="1">
      <alignment vertical="center"/>
    </xf>
    <xf numFmtId="0" fontId="0" fillId="0" borderId="11" xfId="0" applyFont="1" applyFill="1" applyBorder="1">
      <alignment vertical="center"/>
    </xf>
    <xf numFmtId="178" fontId="10" fillId="0" borderId="36" xfId="6" applyNumberFormat="1" applyFont="1" applyBorder="1">
      <alignment vertical="center"/>
    </xf>
    <xf numFmtId="0" fontId="10" fillId="0" borderId="36" xfId="6" applyFont="1" applyBorder="1" applyAlignment="1">
      <alignment horizontal="center" vertical="center" wrapText="1"/>
    </xf>
    <xf numFmtId="0" fontId="12" fillId="0" borderId="36" xfId="6" applyFont="1" applyBorder="1" applyAlignment="1">
      <alignment horizontal="center" vertical="center" wrapText="1"/>
    </xf>
    <xf numFmtId="0" fontId="10" fillId="8" borderId="21" xfId="6" applyFont="1" applyFill="1" applyBorder="1" applyAlignment="1">
      <alignment horizontal="center" vertical="center" wrapText="1"/>
    </xf>
    <xf numFmtId="0" fontId="19" fillId="8" borderId="21" xfId="0" applyFont="1" applyFill="1" applyBorder="1" applyAlignment="1">
      <alignment vertical="center" wrapText="1"/>
    </xf>
    <xf numFmtId="0" fontId="19" fillId="0" borderId="21" xfId="0" applyFont="1" applyFill="1" applyBorder="1" applyAlignment="1">
      <alignment vertical="center" wrapText="1"/>
    </xf>
    <xf numFmtId="0" fontId="10" fillId="3" borderId="19" xfId="6" applyFont="1" applyFill="1" applyBorder="1" applyAlignment="1">
      <alignment horizontal="left" vertical="center"/>
    </xf>
    <xf numFmtId="0" fontId="10" fillId="3" borderId="14" xfId="6" applyFont="1" applyFill="1" applyBorder="1" applyAlignment="1">
      <alignment horizontal="left" vertical="center"/>
    </xf>
    <xf numFmtId="0" fontId="10" fillId="3" borderId="11" xfId="6" applyFont="1" applyFill="1" applyBorder="1" applyAlignment="1">
      <alignment horizontal="left" vertical="center"/>
    </xf>
    <xf numFmtId="0" fontId="10" fillId="7" borderId="21" xfId="6" applyFont="1" applyFill="1" applyBorder="1" applyAlignment="1">
      <alignment horizontal="right" vertical="center"/>
    </xf>
    <xf numFmtId="0" fontId="0" fillId="0" borderId="0" xfId="0" applyFont="1" applyAlignment="1">
      <alignment horizontal="center" vertical="center" shrinkToFit="1"/>
    </xf>
    <xf numFmtId="176" fontId="10" fillId="0" borderId="21" xfId="6" applyNumberFormat="1" applyFont="1" applyBorder="1" applyAlignment="1">
      <alignment horizontal="center" vertical="center" wrapText="1"/>
    </xf>
    <xf numFmtId="0" fontId="28" fillId="8" borderId="0" xfId="0" applyFont="1" applyFill="1">
      <alignment vertical="center"/>
    </xf>
  </cellXfs>
  <cellStyles count="10">
    <cellStyle name="Normal 2" xfId="1"/>
    <cellStyle name="標準" xfId="0" builtinId="0"/>
    <cellStyle name="標準 2" xfId="2"/>
    <cellStyle name="標準 2 2" xfId="3"/>
    <cellStyle name="標準 3" xfId="4"/>
    <cellStyle name="標準 4" xfId="5"/>
    <cellStyle name="標準_③-２加算様式（就労）" xfId="6"/>
    <cellStyle name="標準_⑨指定申請様式（案）（多機能用総括表）" xfId="7"/>
    <cellStyle name="標準_事業者指定様式（多機能用総括表）作業ファイル" xfId="8"/>
    <cellStyle name="通貨 2" xfId="9"/>
  </cellStyles>
  <tableStyles count="0" defaultTableStyle="TableStyleMedium2" defaultPivotStyle="PivotStyleLight16"/>
  <colors>
    <mruColors>
      <color rgb="FFE9FFFF"/>
      <color rgb="FFA0FFF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sheetMetadata" Target="metadata.xml" /><Relationship Id="rId36" Type="http://schemas.openxmlformats.org/officeDocument/2006/relationships/theme" Target="theme/theme1.xml" /><Relationship Id="rId37" Type="http://schemas.openxmlformats.org/officeDocument/2006/relationships/sharedStrings" Target="sharedStrings.xml" /><Relationship Id="rId3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xdr:col>
      <xdr:colOff>400050</xdr:colOff>
      <xdr:row>18</xdr:row>
      <xdr:rowOff>8890</xdr:rowOff>
    </xdr:from>
    <xdr:to xmlns:xdr="http://schemas.openxmlformats.org/drawingml/2006/spreadsheetDrawing">
      <xdr:col>38</xdr:col>
      <xdr:colOff>142240</xdr:colOff>
      <xdr:row>35</xdr:row>
      <xdr:rowOff>136525</xdr:rowOff>
    </xdr:to>
    <xdr:sp macro="" textlink="">
      <xdr:nvSpPr>
        <xdr:cNvPr id="2" name="四角形 1"/>
        <xdr:cNvSpPr/>
      </xdr:nvSpPr>
      <xdr:spPr>
        <a:xfrm>
          <a:off x="600075" y="3988435"/>
          <a:ext cx="9838690" cy="38995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留意事項</a:t>
          </a:r>
          <a:endParaRPr kumimoji="1" lang="ja-JP" altLang="en-US"/>
        </a:p>
        <a:p>
          <a:r>
            <a:rPr kumimoji="1" lang="ja-JP" altLang="en-US"/>
            <a:t>①２ページ目の記載を読み、色付きのセルを入力する。</a:t>
          </a:r>
          <a:endParaRPr kumimoji="1" lang="ja-JP" altLang="en-US"/>
        </a:p>
        <a:p>
          <a:r>
            <a:rPr kumimoji="1" lang="ja-JP" altLang="en-US"/>
            <a:t>②色なしセルは計算式が入っているが、必要に応じて色なしセルも上書き入力可。</a:t>
          </a:r>
          <a:endParaRPr kumimoji="1" lang="ja-JP" altLang="en-US"/>
        </a:p>
        <a:p>
          <a:r>
            <a:rPr kumimoji="1" lang="ja-JP" altLang="en-US"/>
            <a:t>③(1)記載する期間が「４週」の場合は、第４週まで記載する。第５週は記載しないこと。</a:t>
          </a:r>
          <a:r>
            <a:rPr kumimoji="1" lang="ja-JP" altLang="en-US">
              <a:solidFill>
                <a:srgbClr val="FF0000"/>
              </a:solidFill>
            </a:rPr>
            <a:t>※原則「４週」で作成してください。</a:t>
          </a:r>
          <a:endParaRPr kumimoji="1" lang="ja-JP" altLang="en-US">
            <a:solidFill>
              <a:srgbClr val="FF0000"/>
            </a:solidFill>
          </a:endParaRPr>
        </a:p>
        <a:p>
          <a:r>
            <a:rPr kumimoji="1" lang="ja-JP" altLang="en-US"/>
            <a:t>④１シートにつき入力できるのは20人まで。20人を超える場合はシートをコピーし、コピーしたシートに21人目以降を追記。行の追加はしないこと。</a:t>
          </a:r>
          <a:endParaRPr kumimoji="1" lang="ja-JP" altLang="en-US"/>
        </a:p>
        <a:p>
          <a:r>
            <a:rPr kumimoji="1" lang="ja-JP" altLang="en-US"/>
            <a:t>⑤複数の職務を兼務する場合、行を分けて作成すること。（管理者兼職業指導員の場合、管理者として１行、職業指導員として１行作成する）</a:t>
          </a:r>
          <a:endParaRPr kumimoji="1" lang="ja-JP" altLang="en-US"/>
        </a:p>
        <a:p>
          <a:r>
            <a:rPr kumimoji="1" lang="ja-JP" altLang="en-US"/>
            <a:t>⑥勤務時間は標準では整数表記となっている。「7.75」など少数点以下の時間を記入する場合は、セルの書式設定により小数点以下を表示するよう変更すること。</a:t>
          </a:r>
          <a:endParaRPr kumimoji="1" lang="ja-JP" altLang="en-US"/>
        </a:p>
        <a:p>
          <a:r>
            <a:rPr kumimoji="1" lang="ja-JP" altLang="en-US"/>
            <a:t>⑦新規指定申請時の＜前年度の平均値＞についてはサービス種別に応じて下記のとおりに記載してください。</a:t>
          </a:r>
          <a:endParaRPr kumimoji="1" lang="ja-JP" altLang="en-US"/>
        </a:p>
        <a:p>
          <a:r>
            <a:rPr kumimoji="1" lang="ja-JP" altLang="en-US"/>
            <a:t>●生活介護・共同生活援助・障害者支援施設（施設入所支援）</a:t>
          </a:r>
          <a:endParaRPr kumimoji="1" lang="ja-JP" altLang="en-US"/>
        </a:p>
        <a:p>
          <a:r>
            <a:rPr kumimoji="1" lang="ja-JP" altLang="en-US"/>
            <a:t>「平均利用者数」の値</a:t>
          </a:r>
          <a:r>
            <a:rPr kumimoji="1" lang="ja-JP" altLang="en-US"/>
            <a:t>が推定値（定員数×90%）となるよう、色付きセルを入力してください。</a:t>
          </a:r>
          <a:endParaRPr kumimoji="1" lang="ja-JP" altLang="en-US"/>
        </a:p>
        <a:p>
          <a:r>
            <a:rPr kumimoji="1" lang="ja-JP" altLang="en-US"/>
            <a:t>●上記以外のサービス</a:t>
          </a:r>
          <a:endParaRPr kumimoji="1" lang="ja-JP" altLang="en-US"/>
        </a:p>
        <a:p>
          <a:r>
            <a:rPr kumimoji="1" lang="ja-JP" altLang="en-US"/>
            <a:t>「平均利用者数」の欄に推定値（定員数×90%等）を直接入力してください。色付きセルは空欄で可。</a:t>
          </a:r>
          <a:endParaRPr kumimoji="1" lang="ja-JP" altLang="en-US"/>
        </a:p>
        <a:p>
          <a:r>
            <a:rPr kumimoji="1" lang="ja-JP" altLang="en-US"/>
            <a:t>●定員増の場合</a:t>
          </a:r>
          <a:endParaRPr kumimoji="1" lang="ja-JP" altLang="en-US"/>
        </a:p>
        <a:p>
          <a:r>
            <a:rPr kumimoji="1" lang="ja-JP" altLang="en-US"/>
            <a:t>増加前定員の前年度の利用者数（Ａ）と、増加分利用者推定値（増加分定員数×90％等）（Ｂ）がそれぞれ分かるよう記載し、ＡとＢを合わせた値に応じた基準人員を配置してください。</a:t>
          </a:r>
          <a:endParaRPr kumimoji="1" lang="ja-JP" altLang="en-US"/>
        </a:p>
      </xdr:txBody>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85725</xdr:colOff>
      <xdr:row>2</xdr:row>
      <xdr:rowOff>152400</xdr:rowOff>
    </xdr:from>
    <xdr:to xmlns:xdr="http://schemas.openxmlformats.org/drawingml/2006/spreadsheetDrawing">
      <xdr:col>15</xdr:col>
      <xdr:colOff>129540</xdr:colOff>
      <xdr:row>5</xdr:row>
      <xdr:rowOff>26670</xdr:rowOff>
    </xdr:to>
    <xdr:sp macro="" textlink="">
      <xdr:nvSpPr>
        <xdr:cNvPr id="3" name="四角形 3"/>
        <xdr:cNvSpPr/>
      </xdr:nvSpPr>
      <xdr:spPr>
        <a:xfrm>
          <a:off x="85725" y="636270"/>
          <a:ext cx="5015865" cy="560070"/>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sz="1000"/>
            <a:t>本体施設の「従業者の勤務の体制及び勤務形態一覧表」も併せて提出してください。</a:t>
          </a:r>
          <a:endParaRPr kumimoji="1" lang="ja-JP" altLang="en-US" sz="1000"/>
        </a:p>
        <a:p>
          <a:r>
            <a:rPr kumimoji="1" lang="ja-JP" altLang="en-US" sz="1000"/>
            <a:t>※＜前年度の平均値＞は本体施設と短期入所を合わせた値とすること。</a:t>
          </a:r>
          <a:endParaRPr kumimoji="1" lang="ja-JP" altLang="en-US" sz="1000"/>
        </a:p>
      </xdr:txBody>
    </xdr:sp>
    <xdr:clientData/>
  </xdr:twoCellAnchor>
  <xdr:twoCellAnchor>
    <xdr:from xmlns:xdr="http://schemas.openxmlformats.org/drawingml/2006/spreadsheetDrawing">
      <xdr:col>41</xdr:col>
      <xdr:colOff>0</xdr:colOff>
      <xdr:row>2</xdr:row>
      <xdr:rowOff>0</xdr:rowOff>
    </xdr:from>
    <xdr:to xmlns:xdr="http://schemas.openxmlformats.org/drawingml/2006/spreadsheetDrawing">
      <xdr:col>44</xdr:col>
      <xdr:colOff>248285</xdr:colOff>
      <xdr:row>3</xdr:row>
      <xdr:rowOff>130810</xdr:rowOff>
    </xdr:to>
    <xdr:sp macro="" textlink="">
      <xdr:nvSpPr>
        <xdr:cNvPr id="4" name="四角形 2"/>
        <xdr:cNvSpPr/>
      </xdr:nvSpPr>
      <xdr:spPr>
        <a:xfrm>
          <a:off x="11896725" y="483870"/>
          <a:ext cx="2134235" cy="3594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1</xdr:col>
      <xdr:colOff>95250</xdr:colOff>
      <xdr:row>2</xdr:row>
      <xdr:rowOff>104775</xdr:rowOff>
    </xdr:from>
    <xdr:to xmlns:xdr="http://schemas.openxmlformats.org/drawingml/2006/spreadsheetDrawing">
      <xdr:col>16</xdr:col>
      <xdr:colOff>138430</xdr:colOff>
      <xdr:row>4</xdr:row>
      <xdr:rowOff>206375</xdr:rowOff>
    </xdr:to>
    <xdr:sp macro="" textlink="">
      <xdr:nvSpPr>
        <xdr:cNvPr id="3" name="四角形 3"/>
        <xdr:cNvSpPr/>
      </xdr:nvSpPr>
      <xdr:spPr>
        <a:xfrm>
          <a:off x="295275" y="588645"/>
          <a:ext cx="5015230" cy="558800"/>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sz="1000"/>
            <a:t>本体施設の「従業者の勤務の体制及び勤務形態一覧表」も併せて提出してください。</a:t>
          </a:r>
          <a:endParaRPr kumimoji="1" lang="ja-JP" altLang="en-US" sz="1000"/>
        </a:p>
        <a:p>
          <a:r>
            <a:rPr kumimoji="1" lang="ja-JP" altLang="en-US" sz="1000"/>
            <a:t>※＜前年度の平均値＞は本体施設と短期入所を合わせた値とすること。</a:t>
          </a:r>
          <a:endParaRPr kumimoji="1" lang="ja-JP" altLang="en-US" sz="1000"/>
        </a:p>
      </xdr:txBody>
    </xdr:sp>
    <xdr:clientData/>
  </xdr:twoCellAnchor>
  <xdr:twoCellAnchor>
    <xdr:from xmlns:xdr="http://schemas.openxmlformats.org/drawingml/2006/spreadsheetDrawing">
      <xdr:col>41</xdr:col>
      <xdr:colOff>0</xdr:colOff>
      <xdr:row>2</xdr:row>
      <xdr:rowOff>0</xdr:rowOff>
    </xdr:from>
    <xdr:to xmlns:xdr="http://schemas.openxmlformats.org/drawingml/2006/spreadsheetDrawing">
      <xdr:col>44</xdr:col>
      <xdr:colOff>248285</xdr:colOff>
      <xdr:row>3</xdr:row>
      <xdr:rowOff>130810</xdr:rowOff>
    </xdr:to>
    <xdr:sp macro="" textlink="">
      <xdr:nvSpPr>
        <xdr:cNvPr id="4" name="四角形 2"/>
        <xdr:cNvSpPr/>
      </xdr:nvSpPr>
      <xdr:spPr>
        <a:xfrm>
          <a:off x="11896725" y="483870"/>
          <a:ext cx="2134235" cy="3594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41</xdr:col>
      <xdr:colOff>0</xdr:colOff>
      <xdr:row>2</xdr:row>
      <xdr:rowOff>0</xdr:rowOff>
    </xdr:from>
    <xdr:to xmlns:xdr="http://schemas.openxmlformats.org/drawingml/2006/spreadsheetDrawing">
      <xdr:col>44</xdr:col>
      <xdr:colOff>248285</xdr:colOff>
      <xdr:row>3</xdr:row>
      <xdr:rowOff>130810</xdr:rowOff>
    </xdr:to>
    <xdr:sp macro="" textlink="">
      <xdr:nvSpPr>
        <xdr:cNvPr id="2" name="四角形 2"/>
        <xdr:cNvSpPr/>
      </xdr:nvSpPr>
      <xdr:spPr>
        <a:xfrm>
          <a:off x="11896725" y="483870"/>
          <a:ext cx="2134235" cy="3594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41</xdr:col>
      <xdr:colOff>0</xdr:colOff>
      <xdr:row>2</xdr:row>
      <xdr:rowOff>0</xdr:rowOff>
    </xdr:from>
    <xdr:to xmlns:xdr="http://schemas.openxmlformats.org/drawingml/2006/spreadsheetDrawing">
      <xdr:col>44</xdr:col>
      <xdr:colOff>248285</xdr:colOff>
      <xdr:row>3</xdr:row>
      <xdr:rowOff>130810</xdr:rowOff>
    </xdr:to>
    <xdr:sp macro="" textlink="">
      <xdr:nvSpPr>
        <xdr:cNvPr id="1" name="四角形 6"/>
        <xdr:cNvSpPr/>
      </xdr:nvSpPr>
      <xdr:spPr>
        <a:xfrm>
          <a:off x="11868150" y="483870"/>
          <a:ext cx="2134235" cy="3594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41</xdr:col>
      <xdr:colOff>0</xdr:colOff>
      <xdr:row>1</xdr:row>
      <xdr:rowOff>0</xdr:rowOff>
    </xdr:from>
    <xdr:to xmlns:xdr="http://schemas.openxmlformats.org/drawingml/2006/spreadsheetDrawing">
      <xdr:col>44</xdr:col>
      <xdr:colOff>248285</xdr:colOff>
      <xdr:row>2</xdr:row>
      <xdr:rowOff>130810</xdr:rowOff>
    </xdr:to>
    <xdr:sp macro="" textlink="">
      <xdr:nvSpPr>
        <xdr:cNvPr id="1" name="四角形 3"/>
        <xdr:cNvSpPr/>
      </xdr:nvSpPr>
      <xdr:spPr>
        <a:xfrm>
          <a:off x="11906250" y="255270"/>
          <a:ext cx="2134235" cy="3594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40</xdr:col>
      <xdr:colOff>383540</xdr:colOff>
      <xdr:row>2</xdr:row>
      <xdr:rowOff>95885</xdr:rowOff>
    </xdr:from>
    <xdr:to xmlns:xdr="http://schemas.openxmlformats.org/drawingml/2006/spreadsheetDrawing">
      <xdr:col>42</xdr:col>
      <xdr:colOff>1257300</xdr:colOff>
      <xdr:row>3</xdr:row>
      <xdr:rowOff>226695</xdr:rowOff>
    </xdr:to>
    <xdr:sp macro="" textlink="">
      <xdr:nvSpPr>
        <xdr:cNvPr id="2" name="四角形 1"/>
        <xdr:cNvSpPr/>
      </xdr:nvSpPr>
      <xdr:spPr>
        <a:xfrm>
          <a:off x="11632565" y="579755"/>
          <a:ext cx="2131060" cy="3594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drawings/drawing16.xml><?xml version="1.0" encoding="utf-8"?>
<xdr:wsDr xmlns:xdr="http://schemas.openxmlformats.org/drawingml/2006/spreadsheetDrawing" xmlns:a="http://schemas.openxmlformats.org/drawingml/2006/main">
  <xdr:twoCellAnchor>
    <xdr:from xmlns:xdr="http://schemas.openxmlformats.org/drawingml/2006/spreadsheetDrawing">
      <xdr:col>41</xdr:col>
      <xdr:colOff>0</xdr:colOff>
      <xdr:row>2</xdr:row>
      <xdr:rowOff>0</xdr:rowOff>
    </xdr:from>
    <xdr:to xmlns:xdr="http://schemas.openxmlformats.org/drawingml/2006/spreadsheetDrawing">
      <xdr:col>42</xdr:col>
      <xdr:colOff>1505585</xdr:colOff>
      <xdr:row>3</xdr:row>
      <xdr:rowOff>130810</xdr:rowOff>
    </xdr:to>
    <xdr:sp macro="" textlink="">
      <xdr:nvSpPr>
        <xdr:cNvPr id="2" name="四角形 1"/>
        <xdr:cNvSpPr/>
      </xdr:nvSpPr>
      <xdr:spPr>
        <a:xfrm>
          <a:off x="11877675" y="483870"/>
          <a:ext cx="2134235" cy="3594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drawings/drawing17.xml><?xml version="1.0" encoding="utf-8"?>
<xdr:wsDr xmlns:xdr="http://schemas.openxmlformats.org/drawingml/2006/spreadsheetDrawing" xmlns:a="http://schemas.openxmlformats.org/drawingml/2006/main">
  <xdr:twoCellAnchor>
    <xdr:from xmlns:xdr="http://schemas.openxmlformats.org/drawingml/2006/spreadsheetDrawing">
      <xdr:col>41</xdr:col>
      <xdr:colOff>0</xdr:colOff>
      <xdr:row>2</xdr:row>
      <xdr:rowOff>0</xdr:rowOff>
    </xdr:from>
    <xdr:to xmlns:xdr="http://schemas.openxmlformats.org/drawingml/2006/spreadsheetDrawing">
      <xdr:col>42</xdr:col>
      <xdr:colOff>1502410</xdr:colOff>
      <xdr:row>3</xdr:row>
      <xdr:rowOff>130810</xdr:rowOff>
    </xdr:to>
    <xdr:sp macro="" textlink="">
      <xdr:nvSpPr>
        <xdr:cNvPr id="2" name="四角形 1"/>
        <xdr:cNvSpPr/>
      </xdr:nvSpPr>
      <xdr:spPr>
        <a:xfrm>
          <a:off x="11877675" y="483870"/>
          <a:ext cx="2131060" cy="3594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drawings/drawing18.xml><?xml version="1.0" encoding="utf-8"?>
<xdr:wsDr xmlns:xdr="http://schemas.openxmlformats.org/drawingml/2006/spreadsheetDrawing" xmlns:a="http://schemas.openxmlformats.org/drawingml/2006/main">
  <xdr:twoCellAnchor>
    <xdr:from xmlns:xdr="http://schemas.openxmlformats.org/drawingml/2006/spreadsheetDrawing">
      <xdr:col>40</xdr:col>
      <xdr:colOff>344170</xdr:colOff>
      <xdr:row>2</xdr:row>
      <xdr:rowOff>114935</xdr:rowOff>
    </xdr:from>
    <xdr:to xmlns:xdr="http://schemas.openxmlformats.org/drawingml/2006/spreadsheetDrawing">
      <xdr:col>42</xdr:col>
      <xdr:colOff>1219835</xdr:colOff>
      <xdr:row>4</xdr:row>
      <xdr:rowOff>17145</xdr:rowOff>
    </xdr:to>
    <xdr:sp macro="" textlink="">
      <xdr:nvSpPr>
        <xdr:cNvPr id="1" name="四角形 4"/>
        <xdr:cNvSpPr/>
      </xdr:nvSpPr>
      <xdr:spPr>
        <a:xfrm>
          <a:off x="11650345" y="598805"/>
          <a:ext cx="2132965" cy="3594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drawings/drawing19.xml><?xml version="1.0" encoding="utf-8"?>
<xdr:wsDr xmlns:xdr="http://schemas.openxmlformats.org/drawingml/2006/spreadsheetDrawing" xmlns:a="http://schemas.openxmlformats.org/drawingml/2006/main">
  <xdr:twoCellAnchor>
    <xdr:from xmlns:xdr="http://schemas.openxmlformats.org/drawingml/2006/spreadsheetDrawing">
      <xdr:col>41</xdr:col>
      <xdr:colOff>0</xdr:colOff>
      <xdr:row>2</xdr:row>
      <xdr:rowOff>0</xdr:rowOff>
    </xdr:from>
    <xdr:to xmlns:xdr="http://schemas.openxmlformats.org/drawingml/2006/spreadsheetDrawing">
      <xdr:col>44</xdr:col>
      <xdr:colOff>248285</xdr:colOff>
      <xdr:row>3</xdr:row>
      <xdr:rowOff>130810</xdr:rowOff>
    </xdr:to>
    <xdr:sp macro="" textlink="">
      <xdr:nvSpPr>
        <xdr:cNvPr id="2" name="四角形 1"/>
        <xdr:cNvSpPr/>
      </xdr:nvSpPr>
      <xdr:spPr>
        <a:xfrm>
          <a:off x="11915775" y="483870"/>
          <a:ext cx="2134235" cy="3594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40</xdr:col>
      <xdr:colOff>255905</xdr:colOff>
      <xdr:row>0</xdr:row>
      <xdr:rowOff>218440</xdr:rowOff>
    </xdr:from>
    <xdr:to xmlns:xdr="http://schemas.openxmlformats.org/drawingml/2006/spreadsheetDrawing">
      <xdr:col>51</xdr:col>
      <xdr:colOff>161925</xdr:colOff>
      <xdr:row>4</xdr:row>
      <xdr:rowOff>221615</xdr:rowOff>
    </xdr:to>
    <xdr:sp macro="" textlink="">
      <xdr:nvSpPr>
        <xdr:cNvPr id="2" name="四角形 5"/>
        <xdr:cNvSpPr/>
      </xdr:nvSpPr>
      <xdr:spPr>
        <a:xfrm>
          <a:off x="11581130" y="218440"/>
          <a:ext cx="5935345" cy="944245"/>
        </a:xfrm>
        <a:prstGeom prst="rect">
          <a:avLst/>
        </a:prstGeom>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sz="2800">
              <a:solidFill>
                <a:srgbClr val="FF0000"/>
              </a:solidFill>
              <a:latin typeface="ＭＳ ゴシック"/>
              <a:ea typeface="ＭＳ ゴシック"/>
            </a:rPr>
            <a:t>こちらも入力してください</a:t>
          </a:r>
          <a:endParaRPr kumimoji="1" lang="ja-JP" altLang="en-US" sz="2800">
            <a:solidFill>
              <a:srgbClr val="FF0000"/>
            </a:solidFill>
            <a:latin typeface="ＭＳ ゴシック"/>
            <a:ea typeface="ＭＳ ゴシック"/>
          </a:endParaRPr>
        </a:p>
        <a:p>
          <a:r>
            <a:rPr kumimoji="1" lang="ja-JP" altLang="en-US">
              <a:latin typeface="ＭＳ ゴシック"/>
              <a:ea typeface="ＭＳ ゴシック"/>
            </a:rPr>
            <a:t>シフト区分、区分ごとの勤務時間数を入力する。</a:t>
          </a:r>
          <a:endParaRPr kumimoji="1" lang="ja-JP" altLang="en-US">
            <a:latin typeface="ＭＳ ゴシック"/>
            <a:ea typeface="ＭＳ ゴシック"/>
          </a:endParaRPr>
        </a:p>
        <a:p>
          <a:r>
            <a:rPr kumimoji="1" lang="ja-JP" altLang="en-US">
              <a:latin typeface="ＭＳ ゴシック"/>
              <a:ea typeface="ＭＳ ゴシック"/>
            </a:rPr>
            <a:t>例：a:9:00-18:00勤務（うち休憩1hのため労働時間8h）の場合、「</a:t>
          </a:r>
          <a:r>
            <a:rPr kumimoji="1" lang="ja-JP" altLang="en-US">
              <a:latin typeface="ＭＳ ゴシック"/>
              <a:ea typeface="ＭＳ ゴシック"/>
            </a:rPr>
            <a:t>a」「8」と記入</a:t>
          </a:r>
          <a:endParaRPr kumimoji="1" lang="ja-JP" altLang="en-US">
            <a:latin typeface="ＭＳ ゴシック"/>
            <a:ea typeface="ＭＳ ゴシック"/>
          </a:endParaRPr>
        </a:p>
        <a:p>
          <a:r>
            <a:rPr kumimoji="1" lang="ja-JP" altLang="en-US">
              <a:latin typeface="ＭＳ ゴシック"/>
              <a:ea typeface="ＭＳ ゴシック"/>
            </a:rPr>
            <a:t>※勤務時間数は少数点第２位までの標記となっています。</a:t>
          </a:r>
          <a:endParaRPr kumimoji="1" lang="ja-JP" altLang="en-US">
            <a:latin typeface="ＭＳ ゴシック"/>
            <a:ea typeface="ＭＳ ゴシック"/>
          </a:endParaRPr>
        </a:p>
      </xdr:txBody>
    </xdr:sp>
    <xdr:clientData/>
  </xdr:twoCellAnchor>
  <xdr:twoCellAnchor>
    <xdr:from xmlns:xdr="http://schemas.openxmlformats.org/drawingml/2006/spreadsheetDrawing">
      <xdr:col>42</xdr:col>
      <xdr:colOff>441325</xdr:colOff>
      <xdr:row>5</xdr:row>
      <xdr:rowOff>26035</xdr:rowOff>
    </xdr:from>
    <xdr:to xmlns:xdr="http://schemas.openxmlformats.org/drawingml/2006/spreadsheetDrawing">
      <xdr:col>43</xdr:col>
      <xdr:colOff>200025</xdr:colOff>
      <xdr:row>9</xdr:row>
      <xdr:rowOff>178435</xdr:rowOff>
    </xdr:to>
    <xdr:sp macro="" textlink="">
      <xdr:nvSpPr>
        <xdr:cNvPr id="3" name="直線 6"/>
        <xdr:cNvSpPr/>
      </xdr:nvSpPr>
      <xdr:spPr>
        <a:xfrm flipH="1">
          <a:off x="12614275" y="1195705"/>
          <a:ext cx="244475" cy="850265"/>
        </a:xfrm>
        <a:prstGeom prst="line">
          <a:avLst/>
        </a:prstGeom>
        <a:ln w="19050" cmpd="sng">
          <a:solidFill>
            <a:srgbClr val="FF0000"/>
          </a:solidFill>
          <a:headEnd type="none"/>
          <a:tailEnd type="triangle"/>
        </a:ln>
      </xdr:spPr>
      <xdr:style>
        <a:lnRef idx="1">
          <a:schemeClr val="accent2"/>
        </a:lnRef>
        <a:fillRef idx="0">
          <a:schemeClr val="accent2"/>
        </a:fillRef>
        <a:effectRef idx="0">
          <a:schemeClr val="accent2"/>
        </a:effectRef>
        <a:fontRef idx="minor">
          <a:schemeClr val="tx1"/>
        </a:fontRef>
      </xdr:style>
    </xdr:sp>
    <xdr:clientData/>
  </xdr:twoCellAnchor>
  <xdr:twoCellAnchor>
    <xdr:from xmlns:xdr="http://schemas.openxmlformats.org/drawingml/2006/spreadsheetDrawing">
      <xdr:col>1</xdr:col>
      <xdr:colOff>437515</xdr:colOff>
      <xdr:row>16</xdr:row>
      <xdr:rowOff>113665</xdr:rowOff>
    </xdr:from>
    <xdr:to xmlns:xdr="http://schemas.openxmlformats.org/drawingml/2006/spreadsheetDrawing">
      <xdr:col>38</xdr:col>
      <xdr:colOff>137160</xdr:colOff>
      <xdr:row>27</xdr:row>
      <xdr:rowOff>223520</xdr:rowOff>
    </xdr:to>
    <xdr:sp macro="" textlink="">
      <xdr:nvSpPr>
        <xdr:cNvPr id="4" name="四角形 4"/>
        <xdr:cNvSpPr/>
      </xdr:nvSpPr>
      <xdr:spPr>
        <a:xfrm>
          <a:off x="637540" y="3543300"/>
          <a:ext cx="9815195" cy="262445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留意事項</a:t>
          </a:r>
          <a:endParaRPr kumimoji="1" lang="ja-JP" altLang="en-US"/>
        </a:p>
        <a:p>
          <a:r>
            <a:rPr kumimoji="1" lang="ja-JP" altLang="en-US"/>
            <a:t>①２ページ目の記載を読み、色付きのセルを入力する。</a:t>
          </a:r>
          <a:endParaRPr kumimoji="1" lang="ja-JP" altLang="en-US"/>
        </a:p>
        <a:p>
          <a:r>
            <a:rPr kumimoji="1" lang="ja-JP" altLang="en-US"/>
            <a:t>②色なしセルは計算式が入っているが、必要に応じて色なしセルも上書き入力可。</a:t>
          </a:r>
          <a:r>
            <a:rPr kumimoji="1" lang="ja-JP" altLang="en-US"/>
            <a:t/>
          </a:r>
          <a:r>
            <a:rPr kumimoji="1" lang="ja-JP" altLang="en-US">
              <a:solidFill>
                <a:srgbClr val="FF0000"/>
              </a:solidFill>
            </a:rPr>
            <a:t>※原則「４週」で作成してください。</a:t>
          </a:r>
          <a:endParaRPr kumimoji="1" lang="ja-JP" altLang="en-US"/>
        </a:p>
        <a:p>
          <a:r>
            <a:rPr kumimoji="1" lang="ja-JP" altLang="en-US"/>
            <a:t>③(1)記載する期間が「４週」の場合は、第４週まで記載する。第５週は記載しないこと。</a:t>
          </a:r>
          <a:endParaRPr kumimoji="1" lang="ja-JP" altLang="en-US"/>
        </a:p>
        <a:p>
          <a:r>
            <a:rPr kumimoji="1" lang="ja-JP" altLang="en-US"/>
            <a:t>④１シートにつき入力できるのは20人まで。20人を超える場合はシートをコピーし、コピーしたシートに21人目以降を追記。行の追加はしないこと。</a:t>
          </a:r>
          <a:endParaRPr kumimoji="1" lang="ja-JP" altLang="en-US"/>
        </a:p>
        <a:p>
          <a:r>
            <a:rPr kumimoji="1" lang="ja-JP" altLang="en-US"/>
            <a:t>⑤複数の職務を兼務する場合、行を分けて作成すること。（管理者兼児童指導員の場合、管理者として１行、職業指導員として１行作成する）</a:t>
          </a:r>
          <a:endParaRPr kumimoji="1" lang="ja-JP" altLang="en-US"/>
        </a:p>
        <a:p>
          <a:r>
            <a:rPr kumimoji="1" lang="ja-JP" altLang="en-US"/>
            <a:t>⑥勤務時間は標準では整数表記となっている。「7.75」など少数点以下の時間を記入する場合は、セルの書式設定により小数点以下を表示するよう変更すること。</a:t>
          </a:r>
          <a:endParaRPr kumimoji="1" lang="ja-JP" altLang="en-US"/>
        </a:p>
        <a:p>
          <a:r>
            <a:rPr kumimoji="1" lang="ja-JP" altLang="en-US"/>
            <a:t>⑦児童発達支援・放課後等デイサービスについては、サービス提供時間を通じての人員配置を確認するため、シフト区分、勤務時間帯、サービス提供時間も記載すること。</a:t>
          </a:r>
          <a:endParaRPr kumimoji="1" lang="ja-JP" altLang="en-US"/>
        </a:p>
      </xdr:txBody>
    </xdr:sp>
    <xdr:clientData/>
  </xdr:twoCellAnchor>
</xdr:wsDr>
</file>

<file path=xl/drawings/drawing20.xml><?xml version="1.0" encoding="utf-8"?>
<xdr:wsDr xmlns:xdr="http://schemas.openxmlformats.org/drawingml/2006/spreadsheetDrawing" xmlns:a="http://schemas.openxmlformats.org/drawingml/2006/main">
  <xdr:twoCellAnchor>
    <xdr:from xmlns:xdr="http://schemas.openxmlformats.org/drawingml/2006/spreadsheetDrawing">
      <xdr:col>41</xdr:col>
      <xdr:colOff>0</xdr:colOff>
      <xdr:row>2</xdr:row>
      <xdr:rowOff>0</xdr:rowOff>
    </xdr:from>
    <xdr:to xmlns:xdr="http://schemas.openxmlformats.org/drawingml/2006/spreadsheetDrawing">
      <xdr:col>44</xdr:col>
      <xdr:colOff>248285</xdr:colOff>
      <xdr:row>3</xdr:row>
      <xdr:rowOff>130810</xdr:rowOff>
    </xdr:to>
    <xdr:sp macro="" textlink="">
      <xdr:nvSpPr>
        <xdr:cNvPr id="2" name="四角形 1"/>
        <xdr:cNvSpPr/>
      </xdr:nvSpPr>
      <xdr:spPr>
        <a:xfrm>
          <a:off x="11896725" y="483870"/>
          <a:ext cx="2134235" cy="3594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drawings/drawing21.xml><?xml version="1.0" encoding="utf-8"?>
<xdr:wsDr xmlns:xdr="http://schemas.openxmlformats.org/drawingml/2006/spreadsheetDrawing" xmlns:a="http://schemas.openxmlformats.org/drawingml/2006/main">
  <xdr:twoCellAnchor>
    <xdr:from xmlns:xdr="http://schemas.openxmlformats.org/drawingml/2006/spreadsheetDrawing">
      <xdr:col>1</xdr:col>
      <xdr:colOff>120015</xdr:colOff>
      <xdr:row>1</xdr:row>
      <xdr:rowOff>58420</xdr:rowOff>
    </xdr:from>
    <xdr:to xmlns:xdr="http://schemas.openxmlformats.org/drawingml/2006/spreadsheetDrawing">
      <xdr:col>8</xdr:col>
      <xdr:colOff>55880</xdr:colOff>
      <xdr:row>3</xdr:row>
      <xdr:rowOff>168275</xdr:rowOff>
    </xdr:to>
    <xdr:sp macro="" textlink="">
      <xdr:nvSpPr>
        <xdr:cNvPr id="2" name="四角形 2"/>
        <xdr:cNvSpPr/>
      </xdr:nvSpPr>
      <xdr:spPr>
        <a:xfrm>
          <a:off x="320040" y="375285"/>
          <a:ext cx="3631565" cy="567055"/>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加算等の関係で夜間支援従事者を配置している場合は、夜間支援従事者の記載もしてください。</a:t>
          </a:r>
          <a:endParaRPr kumimoji="1" lang="ja-JP" altLang="en-US"/>
        </a:p>
      </xdr:txBody>
    </xdr:sp>
    <xdr:clientData/>
  </xdr:twoCellAnchor>
  <xdr:twoCellAnchor>
    <xdr:from xmlns:xdr="http://schemas.openxmlformats.org/drawingml/2006/spreadsheetDrawing">
      <xdr:col>41</xdr:col>
      <xdr:colOff>0</xdr:colOff>
      <xdr:row>2</xdr:row>
      <xdr:rowOff>0</xdr:rowOff>
    </xdr:from>
    <xdr:to xmlns:xdr="http://schemas.openxmlformats.org/drawingml/2006/spreadsheetDrawing">
      <xdr:col>44</xdr:col>
      <xdr:colOff>248285</xdr:colOff>
      <xdr:row>3</xdr:row>
      <xdr:rowOff>130810</xdr:rowOff>
    </xdr:to>
    <xdr:sp macro="" textlink="">
      <xdr:nvSpPr>
        <xdr:cNvPr id="3" name="四角形 5"/>
        <xdr:cNvSpPr/>
      </xdr:nvSpPr>
      <xdr:spPr>
        <a:xfrm>
          <a:off x="12220575" y="545465"/>
          <a:ext cx="2134235" cy="3594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drawings/drawing22.xml><?xml version="1.0" encoding="utf-8"?>
<xdr:wsDr xmlns:xdr="http://schemas.openxmlformats.org/drawingml/2006/spreadsheetDrawing" xmlns:a="http://schemas.openxmlformats.org/drawingml/2006/main">
  <xdr:twoCellAnchor>
    <xdr:from xmlns:xdr="http://schemas.openxmlformats.org/drawingml/2006/spreadsheetDrawing">
      <xdr:col>41</xdr:col>
      <xdr:colOff>0</xdr:colOff>
      <xdr:row>1</xdr:row>
      <xdr:rowOff>0</xdr:rowOff>
    </xdr:from>
    <xdr:to xmlns:xdr="http://schemas.openxmlformats.org/drawingml/2006/spreadsheetDrawing">
      <xdr:col>44</xdr:col>
      <xdr:colOff>248285</xdr:colOff>
      <xdr:row>2</xdr:row>
      <xdr:rowOff>130810</xdr:rowOff>
    </xdr:to>
    <xdr:sp macro="" textlink="">
      <xdr:nvSpPr>
        <xdr:cNvPr id="1" name="四角形 3"/>
        <xdr:cNvSpPr/>
      </xdr:nvSpPr>
      <xdr:spPr>
        <a:xfrm>
          <a:off x="12334875" y="316865"/>
          <a:ext cx="2134235" cy="3594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drawings/drawing23.xml><?xml version="1.0" encoding="utf-8"?>
<xdr:wsDr xmlns:xdr="http://schemas.openxmlformats.org/drawingml/2006/spreadsheetDrawing" xmlns:a="http://schemas.openxmlformats.org/drawingml/2006/main">
  <xdr:twoCellAnchor>
    <xdr:from xmlns:xdr="http://schemas.openxmlformats.org/drawingml/2006/spreadsheetDrawing">
      <xdr:col>41</xdr:col>
      <xdr:colOff>0</xdr:colOff>
      <xdr:row>1</xdr:row>
      <xdr:rowOff>0</xdr:rowOff>
    </xdr:from>
    <xdr:to xmlns:xdr="http://schemas.openxmlformats.org/drawingml/2006/spreadsheetDrawing">
      <xdr:col>44</xdr:col>
      <xdr:colOff>248285</xdr:colOff>
      <xdr:row>2</xdr:row>
      <xdr:rowOff>130810</xdr:rowOff>
    </xdr:to>
    <xdr:sp macro="" textlink="">
      <xdr:nvSpPr>
        <xdr:cNvPr id="1" name="四角形 4"/>
        <xdr:cNvSpPr/>
      </xdr:nvSpPr>
      <xdr:spPr>
        <a:xfrm>
          <a:off x="11925300" y="316865"/>
          <a:ext cx="2134235" cy="3594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drawings/drawing24.xml><?xml version="1.0" encoding="utf-8"?>
<xdr:wsDr xmlns:xdr="http://schemas.openxmlformats.org/drawingml/2006/spreadsheetDrawing" xmlns:a="http://schemas.openxmlformats.org/drawingml/2006/main">
  <xdr:twoCellAnchor>
    <xdr:from xmlns:xdr="http://schemas.openxmlformats.org/drawingml/2006/spreadsheetDrawing">
      <xdr:col>1</xdr:col>
      <xdr:colOff>10160</xdr:colOff>
      <xdr:row>1</xdr:row>
      <xdr:rowOff>56515</xdr:rowOff>
    </xdr:from>
    <xdr:to xmlns:xdr="http://schemas.openxmlformats.org/drawingml/2006/spreadsheetDrawing">
      <xdr:col>10</xdr:col>
      <xdr:colOff>157480</xdr:colOff>
      <xdr:row>4</xdr:row>
      <xdr:rowOff>185420</xdr:rowOff>
    </xdr:to>
    <xdr:sp macro="" textlink="">
      <xdr:nvSpPr>
        <xdr:cNvPr id="2" name="四角形 1"/>
        <xdr:cNvSpPr/>
      </xdr:nvSpPr>
      <xdr:spPr>
        <a:xfrm>
          <a:off x="210185" y="311785"/>
          <a:ext cx="3947795" cy="814705"/>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夜勤者が分かるよう記載してください。</a:t>
          </a:r>
          <a:endParaRPr kumimoji="1" lang="ja-JP" altLang="en-US"/>
        </a:p>
        <a:p>
          <a:r>
            <a:rPr kumimoji="1" lang="ja-JP" altLang="en-US"/>
            <a:t>例１：当該従業者の夜勤の日のセルを黄色に塗る</a:t>
          </a:r>
          <a:endParaRPr kumimoji="1" lang="ja-JP" altLang="en-US"/>
        </a:p>
        <a:p>
          <a:r>
            <a:rPr kumimoji="1" lang="ja-JP" altLang="en-US"/>
            <a:t>例２：日ごとの夜勤の状況が分かる資料を追加添付</a:t>
          </a:r>
          <a:endParaRPr kumimoji="1" lang="ja-JP" altLang="en-US"/>
        </a:p>
      </xdr:txBody>
    </xdr:sp>
    <xdr:clientData/>
  </xdr:twoCellAnchor>
  <xdr:twoCellAnchor>
    <xdr:from xmlns:xdr="http://schemas.openxmlformats.org/drawingml/2006/spreadsheetDrawing">
      <xdr:col>41</xdr:col>
      <xdr:colOff>0</xdr:colOff>
      <xdr:row>3</xdr:row>
      <xdr:rowOff>0</xdr:rowOff>
    </xdr:from>
    <xdr:to xmlns:xdr="http://schemas.openxmlformats.org/drawingml/2006/spreadsheetDrawing">
      <xdr:col>44</xdr:col>
      <xdr:colOff>248285</xdr:colOff>
      <xdr:row>4</xdr:row>
      <xdr:rowOff>130810</xdr:rowOff>
    </xdr:to>
    <xdr:sp macro="" textlink="">
      <xdr:nvSpPr>
        <xdr:cNvPr id="3" name="四角形 4"/>
        <xdr:cNvSpPr/>
      </xdr:nvSpPr>
      <xdr:spPr>
        <a:xfrm>
          <a:off x="11925300" y="712470"/>
          <a:ext cx="2134235" cy="3594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drawings/drawing25.xml><?xml version="1.0" encoding="utf-8"?>
<xdr:wsDr xmlns:xdr="http://schemas.openxmlformats.org/drawingml/2006/spreadsheetDrawing" xmlns:a="http://schemas.openxmlformats.org/drawingml/2006/main">
  <xdr:twoCellAnchor>
    <xdr:from xmlns:xdr="http://schemas.openxmlformats.org/drawingml/2006/spreadsheetDrawing">
      <xdr:col>41</xdr:col>
      <xdr:colOff>0</xdr:colOff>
      <xdr:row>2</xdr:row>
      <xdr:rowOff>0</xdr:rowOff>
    </xdr:from>
    <xdr:to xmlns:xdr="http://schemas.openxmlformats.org/drawingml/2006/spreadsheetDrawing">
      <xdr:col>44</xdr:col>
      <xdr:colOff>248285</xdr:colOff>
      <xdr:row>3</xdr:row>
      <xdr:rowOff>130810</xdr:rowOff>
    </xdr:to>
    <xdr:sp macro="" textlink="">
      <xdr:nvSpPr>
        <xdr:cNvPr id="2" name="四角形 1"/>
        <xdr:cNvSpPr/>
      </xdr:nvSpPr>
      <xdr:spPr>
        <a:xfrm>
          <a:off x="11934825" y="483870"/>
          <a:ext cx="2134235" cy="3594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drawings/drawing26.xml><?xml version="1.0" encoding="utf-8"?>
<xdr:wsDr xmlns:xdr="http://schemas.openxmlformats.org/drawingml/2006/spreadsheetDrawing" xmlns:a="http://schemas.openxmlformats.org/drawingml/2006/main">
  <xdr:twoCellAnchor>
    <xdr:from xmlns:xdr="http://schemas.openxmlformats.org/drawingml/2006/spreadsheetDrawing">
      <xdr:col>40</xdr:col>
      <xdr:colOff>255905</xdr:colOff>
      <xdr:row>0</xdr:row>
      <xdr:rowOff>218440</xdr:rowOff>
    </xdr:from>
    <xdr:to xmlns:xdr="http://schemas.openxmlformats.org/drawingml/2006/spreadsheetDrawing">
      <xdr:col>51</xdr:col>
      <xdr:colOff>161925</xdr:colOff>
      <xdr:row>4</xdr:row>
      <xdr:rowOff>221615</xdr:rowOff>
    </xdr:to>
    <xdr:sp macro="" textlink="">
      <xdr:nvSpPr>
        <xdr:cNvPr id="2" name="四角形 5"/>
        <xdr:cNvSpPr/>
      </xdr:nvSpPr>
      <xdr:spPr>
        <a:xfrm>
          <a:off x="11581130" y="218440"/>
          <a:ext cx="5935345" cy="944245"/>
        </a:xfrm>
        <a:prstGeom prst="rect">
          <a:avLst/>
        </a:prstGeom>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sz="2800">
              <a:solidFill>
                <a:srgbClr val="FF0000"/>
              </a:solidFill>
              <a:latin typeface="ＭＳ ゴシック"/>
              <a:ea typeface="ＭＳ ゴシック"/>
            </a:rPr>
            <a:t>こちらも入力してください</a:t>
          </a:r>
          <a:endParaRPr kumimoji="1" lang="ja-JP" altLang="en-US" sz="2800">
            <a:solidFill>
              <a:srgbClr val="FF0000"/>
            </a:solidFill>
            <a:latin typeface="ＭＳ ゴシック"/>
            <a:ea typeface="ＭＳ ゴシック"/>
          </a:endParaRPr>
        </a:p>
        <a:p>
          <a:r>
            <a:rPr kumimoji="1" lang="ja-JP" altLang="en-US">
              <a:latin typeface="ＭＳ ゴシック"/>
              <a:ea typeface="ＭＳ ゴシック"/>
            </a:rPr>
            <a:t>シフト区分、区分ごとの勤務時間数を入力する。</a:t>
          </a:r>
          <a:endParaRPr kumimoji="1" lang="ja-JP" altLang="en-US">
            <a:latin typeface="ＭＳ ゴシック"/>
            <a:ea typeface="ＭＳ ゴシック"/>
          </a:endParaRPr>
        </a:p>
        <a:p>
          <a:r>
            <a:rPr kumimoji="1" lang="ja-JP" altLang="en-US">
              <a:latin typeface="ＭＳ ゴシック"/>
              <a:ea typeface="ＭＳ ゴシック"/>
            </a:rPr>
            <a:t>例：a:9:00-18:00勤務（うち休憩1hのため労働時間8h）の場合、「</a:t>
          </a:r>
          <a:r>
            <a:rPr kumimoji="1" lang="ja-JP" altLang="en-US">
              <a:latin typeface="ＭＳ ゴシック"/>
              <a:ea typeface="ＭＳ ゴシック"/>
            </a:rPr>
            <a:t>a」「8」と記入</a:t>
          </a:r>
          <a:endParaRPr kumimoji="1" lang="ja-JP" altLang="en-US">
            <a:latin typeface="ＭＳ ゴシック"/>
            <a:ea typeface="ＭＳ ゴシック"/>
          </a:endParaRPr>
        </a:p>
        <a:p>
          <a:r>
            <a:rPr kumimoji="1" lang="ja-JP" altLang="en-US">
              <a:latin typeface="ＭＳ ゴシック"/>
              <a:ea typeface="ＭＳ ゴシック"/>
            </a:rPr>
            <a:t>※勤務時間数は少数点第２位までの標記となっています。</a:t>
          </a:r>
          <a:endParaRPr kumimoji="1" lang="ja-JP" altLang="en-US">
            <a:latin typeface="ＭＳ ゴシック"/>
            <a:ea typeface="ＭＳ ゴシック"/>
          </a:endParaRPr>
        </a:p>
      </xdr:txBody>
    </xdr:sp>
    <xdr:clientData/>
  </xdr:twoCellAnchor>
  <xdr:twoCellAnchor>
    <xdr:from xmlns:xdr="http://schemas.openxmlformats.org/drawingml/2006/spreadsheetDrawing">
      <xdr:col>42</xdr:col>
      <xdr:colOff>441325</xdr:colOff>
      <xdr:row>5</xdr:row>
      <xdr:rowOff>26035</xdr:rowOff>
    </xdr:from>
    <xdr:to xmlns:xdr="http://schemas.openxmlformats.org/drawingml/2006/spreadsheetDrawing">
      <xdr:col>43</xdr:col>
      <xdr:colOff>200025</xdr:colOff>
      <xdr:row>9</xdr:row>
      <xdr:rowOff>178435</xdr:rowOff>
    </xdr:to>
    <xdr:sp macro="" textlink="">
      <xdr:nvSpPr>
        <xdr:cNvPr id="3" name="直線 6"/>
        <xdr:cNvSpPr/>
      </xdr:nvSpPr>
      <xdr:spPr>
        <a:xfrm flipH="1">
          <a:off x="12614275" y="1195705"/>
          <a:ext cx="244475" cy="850265"/>
        </a:xfrm>
        <a:prstGeom prst="line">
          <a:avLst/>
        </a:prstGeom>
        <a:ln w="19050" cmpd="sng">
          <a:solidFill>
            <a:srgbClr val="FF0000"/>
          </a:solidFill>
          <a:headEnd type="none"/>
          <a:tailEnd type="triangle"/>
        </a:ln>
      </xdr:spPr>
      <xdr:style>
        <a:lnRef idx="1">
          <a:schemeClr val="accent2"/>
        </a:lnRef>
        <a:fillRef idx="0">
          <a:schemeClr val="accent2"/>
        </a:fillRef>
        <a:effectRef idx="0">
          <a:schemeClr val="accent2"/>
        </a:effectRef>
        <a:fontRef idx="minor">
          <a:schemeClr val="tx1"/>
        </a:fontRef>
      </xdr:style>
    </xdr:sp>
    <xdr:clientData/>
  </xdr:twoCellAnchor>
  <xdr:twoCellAnchor>
    <xdr:from xmlns:xdr="http://schemas.openxmlformats.org/drawingml/2006/spreadsheetDrawing">
      <xdr:col>44</xdr:col>
      <xdr:colOff>0</xdr:colOff>
      <xdr:row>7</xdr:row>
      <xdr:rowOff>0</xdr:rowOff>
    </xdr:from>
    <xdr:to xmlns:xdr="http://schemas.openxmlformats.org/drawingml/2006/spreadsheetDrawing">
      <xdr:col>47</xdr:col>
      <xdr:colOff>248285</xdr:colOff>
      <xdr:row>8</xdr:row>
      <xdr:rowOff>168910</xdr:rowOff>
    </xdr:to>
    <xdr:sp macro="" textlink="">
      <xdr:nvSpPr>
        <xdr:cNvPr id="4" name="四角形 3"/>
        <xdr:cNvSpPr/>
      </xdr:nvSpPr>
      <xdr:spPr>
        <a:xfrm>
          <a:off x="12954000" y="1486535"/>
          <a:ext cx="2134235" cy="3594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drawings/drawing27.xml><?xml version="1.0" encoding="utf-8"?>
<xdr:wsDr xmlns:xdr="http://schemas.openxmlformats.org/drawingml/2006/spreadsheetDrawing" xmlns:a="http://schemas.openxmlformats.org/drawingml/2006/main">
  <xdr:twoCellAnchor>
    <xdr:from xmlns:xdr="http://schemas.openxmlformats.org/drawingml/2006/spreadsheetDrawing">
      <xdr:col>42</xdr:col>
      <xdr:colOff>441325</xdr:colOff>
      <xdr:row>5</xdr:row>
      <xdr:rowOff>26035</xdr:rowOff>
    </xdr:from>
    <xdr:to xmlns:xdr="http://schemas.openxmlformats.org/drawingml/2006/spreadsheetDrawing">
      <xdr:col>43</xdr:col>
      <xdr:colOff>200025</xdr:colOff>
      <xdr:row>9</xdr:row>
      <xdr:rowOff>178435</xdr:rowOff>
    </xdr:to>
    <xdr:sp macro="" textlink="">
      <xdr:nvSpPr>
        <xdr:cNvPr id="2" name="直線 2"/>
        <xdr:cNvSpPr/>
      </xdr:nvSpPr>
      <xdr:spPr>
        <a:xfrm flipH="1">
          <a:off x="12557125" y="1195705"/>
          <a:ext cx="244475" cy="850265"/>
        </a:xfrm>
        <a:prstGeom prst="line">
          <a:avLst/>
        </a:prstGeom>
        <a:ln w="19050" cmpd="sng">
          <a:solidFill>
            <a:srgbClr val="FF0000"/>
          </a:solidFill>
          <a:headEnd type="none"/>
          <a:tailEnd type="triangle"/>
        </a:ln>
      </xdr:spPr>
      <xdr:style>
        <a:lnRef idx="1">
          <a:schemeClr val="accent2"/>
        </a:lnRef>
        <a:fillRef idx="0">
          <a:schemeClr val="accent2"/>
        </a:fillRef>
        <a:effectRef idx="0">
          <a:schemeClr val="accent2"/>
        </a:effectRef>
        <a:fontRef idx="minor">
          <a:schemeClr val="tx1"/>
        </a:fontRef>
      </xdr:style>
    </xdr:sp>
    <xdr:clientData/>
  </xdr:twoCellAnchor>
  <xdr:twoCellAnchor>
    <xdr:from xmlns:xdr="http://schemas.openxmlformats.org/drawingml/2006/spreadsheetDrawing">
      <xdr:col>40</xdr:col>
      <xdr:colOff>224155</xdr:colOff>
      <xdr:row>0</xdr:row>
      <xdr:rowOff>232410</xdr:rowOff>
    </xdr:from>
    <xdr:to xmlns:xdr="http://schemas.openxmlformats.org/drawingml/2006/spreadsheetDrawing">
      <xdr:col>51</xdr:col>
      <xdr:colOff>132080</xdr:colOff>
      <xdr:row>5</xdr:row>
      <xdr:rowOff>8255</xdr:rowOff>
    </xdr:to>
    <xdr:sp macro="" textlink="">
      <xdr:nvSpPr>
        <xdr:cNvPr id="3" name="四角形 3"/>
        <xdr:cNvSpPr/>
      </xdr:nvSpPr>
      <xdr:spPr>
        <a:xfrm>
          <a:off x="11492230" y="232410"/>
          <a:ext cx="5937250" cy="945515"/>
        </a:xfrm>
        <a:prstGeom prst="rect">
          <a:avLst/>
        </a:prstGeom>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sz="2800">
              <a:solidFill>
                <a:srgbClr val="FF0000"/>
              </a:solidFill>
              <a:latin typeface="ＭＳ ゴシック"/>
              <a:ea typeface="ＭＳ ゴシック"/>
            </a:rPr>
            <a:t>こちらも入力してください</a:t>
          </a:r>
          <a:endParaRPr kumimoji="1" lang="ja-JP" altLang="en-US" sz="2800">
            <a:solidFill>
              <a:srgbClr val="FF0000"/>
            </a:solidFill>
            <a:latin typeface="ＭＳ ゴシック"/>
            <a:ea typeface="ＭＳ ゴシック"/>
          </a:endParaRPr>
        </a:p>
        <a:p>
          <a:r>
            <a:rPr kumimoji="1" lang="ja-JP" altLang="en-US">
              <a:latin typeface="ＭＳ ゴシック"/>
              <a:ea typeface="ＭＳ ゴシック"/>
            </a:rPr>
            <a:t>シフト区分、区分ごとの勤務時間数を入力する。</a:t>
          </a:r>
          <a:endParaRPr kumimoji="1" lang="ja-JP" altLang="en-US">
            <a:latin typeface="ＭＳ ゴシック"/>
            <a:ea typeface="ＭＳ ゴシック"/>
          </a:endParaRPr>
        </a:p>
        <a:p>
          <a:r>
            <a:rPr kumimoji="1" lang="ja-JP" altLang="en-US">
              <a:latin typeface="ＭＳ ゴシック"/>
              <a:ea typeface="ＭＳ ゴシック"/>
            </a:rPr>
            <a:t>例：a:9:00-18:00勤務（うち休憩1hのため労働時間8h）の場合、「</a:t>
          </a:r>
          <a:r>
            <a:rPr kumimoji="1" lang="ja-JP" altLang="en-US">
              <a:latin typeface="ＭＳ ゴシック"/>
              <a:ea typeface="ＭＳ ゴシック"/>
            </a:rPr>
            <a:t>a」「8」と記入</a:t>
          </a:r>
          <a:endParaRPr kumimoji="1" lang="ja-JP" altLang="en-US">
            <a:latin typeface="ＭＳ ゴシック"/>
            <a:ea typeface="ＭＳ ゴシック"/>
          </a:endParaRPr>
        </a:p>
        <a:p>
          <a:r>
            <a:rPr kumimoji="1" lang="ja-JP" altLang="en-US">
              <a:latin typeface="ＭＳ ゴシック"/>
              <a:ea typeface="ＭＳ ゴシック"/>
            </a:rPr>
            <a:t>※勤務時間数は少数点第２位までの標記となっています。</a:t>
          </a:r>
          <a:endParaRPr kumimoji="1" lang="ja-JP" altLang="en-US">
            <a:latin typeface="ＭＳ ゴシック"/>
            <a:ea typeface="ＭＳ ゴシック"/>
          </a:endParaRPr>
        </a:p>
      </xdr:txBody>
    </xdr:sp>
    <xdr:clientData/>
  </xdr:twoCellAnchor>
  <xdr:twoCellAnchor>
    <xdr:from xmlns:xdr="http://schemas.openxmlformats.org/drawingml/2006/spreadsheetDrawing">
      <xdr:col>45</xdr:col>
      <xdr:colOff>0</xdr:colOff>
      <xdr:row>7</xdr:row>
      <xdr:rowOff>0</xdr:rowOff>
    </xdr:from>
    <xdr:to xmlns:xdr="http://schemas.openxmlformats.org/drawingml/2006/spreadsheetDrawing">
      <xdr:col>48</xdr:col>
      <xdr:colOff>248285</xdr:colOff>
      <xdr:row>8</xdr:row>
      <xdr:rowOff>168910</xdr:rowOff>
    </xdr:to>
    <xdr:sp macro="" textlink="">
      <xdr:nvSpPr>
        <xdr:cNvPr id="4" name="四角形 3"/>
        <xdr:cNvSpPr/>
      </xdr:nvSpPr>
      <xdr:spPr>
        <a:xfrm>
          <a:off x="13525500" y="1486535"/>
          <a:ext cx="2134235" cy="3594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drawings/drawing28.xml><?xml version="1.0" encoding="utf-8"?>
<xdr:wsDr xmlns:xdr="http://schemas.openxmlformats.org/drawingml/2006/spreadsheetDrawing" xmlns:a="http://schemas.openxmlformats.org/drawingml/2006/main">
  <xdr:twoCellAnchor>
    <xdr:from xmlns:xdr="http://schemas.openxmlformats.org/drawingml/2006/spreadsheetDrawing">
      <xdr:col>42</xdr:col>
      <xdr:colOff>441325</xdr:colOff>
      <xdr:row>5</xdr:row>
      <xdr:rowOff>26035</xdr:rowOff>
    </xdr:from>
    <xdr:to xmlns:xdr="http://schemas.openxmlformats.org/drawingml/2006/spreadsheetDrawing">
      <xdr:col>43</xdr:col>
      <xdr:colOff>200025</xdr:colOff>
      <xdr:row>9</xdr:row>
      <xdr:rowOff>178435</xdr:rowOff>
    </xdr:to>
    <xdr:sp macro="" textlink="">
      <xdr:nvSpPr>
        <xdr:cNvPr id="2" name="直線 2"/>
        <xdr:cNvSpPr/>
      </xdr:nvSpPr>
      <xdr:spPr>
        <a:xfrm flipH="1">
          <a:off x="13890625" y="1271905"/>
          <a:ext cx="244475" cy="850265"/>
        </a:xfrm>
        <a:prstGeom prst="line">
          <a:avLst/>
        </a:prstGeom>
        <a:ln w="19050" cmpd="sng">
          <a:solidFill>
            <a:srgbClr val="FF0000"/>
          </a:solidFill>
          <a:headEnd type="none"/>
          <a:tailEnd type="triangle"/>
        </a:ln>
      </xdr:spPr>
      <xdr:style>
        <a:lnRef idx="1">
          <a:schemeClr val="accent2"/>
        </a:lnRef>
        <a:fillRef idx="0">
          <a:schemeClr val="accent2"/>
        </a:fillRef>
        <a:effectRef idx="0">
          <a:schemeClr val="accent2"/>
        </a:effectRef>
        <a:fontRef idx="minor">
          <a:schemeClr val="tx1"/>
        </a:fontRef>
      </xdr:style>
    </xdr:sp>
    <xdr:clientData/>
  </xdr:twoCellAnchor>
  <xdr:twoCellAnchor>
    <xdr:from xmlns:xdr="http://schemas.openxmlformats.org/drawingml/2006/spreadsheetDrawing">
      <xdr:col>40</xdr:col>
      <xdr:colOff>220345</xdr:colOff>
      <xdr:row>0</xdr:row>
      <xdr:rowOff>232410</xdr:rowOff>
    </xdr:from>
    <xdr:to xmlns:xdr="http://schemas.openxmlformats.org/drawingml/2006/spreadsheetDrawing">
      <xdr:col>51</xdr:col>
      <xdr:colOff>132080</xdr:colOff>
      <xdr:row>5</xdr:row>
      <xdr:rowOff>8255</xdr:rowOff>
    </xdr:to>
    <xdr:sp macro="" textlink="">
      <xdr:nvSpPr>
        <xdr:cNvPr id="3" name="四角形 3"/>
        <xdr:cNvSpPr/>
      </xdr:nvSpPr>
      <xdr:spPr>
        <a:xfrm>
          <a:off x="11478895" y="232410"/>
          <a:ext cx="7284085" cy="1021715"/>
        </a:xfrm>
        <a:prstGeom prst="rect">
          <a:avLst/>
        </a:prstGeom>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sz="2800">
              <a:solidFill>
                <a:srgbClr val="FF0000"/>
              </a:solidFill>
              <a:latin typeface="ＭＳ ゴシック"/>
              <a:ea typeface="ＭＳ ゴシック"/>
            </a:rPr>
            <a:t>こちらも入力してください</a:t>
          </a:r>
          <a:endParaRPr kumimoji="1" lang="ja-JP" altLang="en-US" sz="2800">
            <a:solidFill>
              <a:srgbClr val="FF0000"/>
            </a:solidFill>
            <a:latin typeface="ＭＳ ゴシック"/>
            <a:ea typeface="ＭＳ ゴシック"/>
          </a:endParaRPr>
        </a:p>
        <a:p>
          <a:r>
            <a:rPr kumimoji="1" lang="ja-JP" altLang="en-US">
              <a:latin typeface="ＭＳ ゴシック"/>
              <a:ea typeface="ＭＳ ゴシック"/>
            </a:rPr>
            <a:t>シフト区分、区分ごとの勤務時間数を入力する。</a:t>
          </a:r>
          <a:endParaRPr kumimoji="1" lang="ja-JP" altLang="en-US">
            <a:latin typeface="ＭＳ ゴシック"/>
            <a:ea typeface="ＭＳ ゴシック"/>
          </a:endParaRPr>
        </a:p>
        <a:p>
          <a:r>
            <a:rPr kumimoji="1" lang="ja-JP" altLang="en-US">
              <a:latin typeface="ＭＳ ゴシック"/>
              <a:ea typeface="ＭＳ ゴシック"/>
            </a:rPr>
            <a:t>例：a:9:00-18:00勤務（うち休憩1hのため労働時間8h）の場合、「</a:t>
          </a:r>
          <a:r>
            <a:rPr kumimoji="1" lang="ja-JP" altLang="en-US">
              <a:latin typeface="ＭＳ ゴシック"/>
              <a:ea typeface="ＭＳ ゴシック"/>
            </a:rPr>
            <a:t>a」「8」と記入</a:t>
          </a:r>
          <a:endParaRPr kumimoji="1" lang="ja-JP" altLang="en-US">
            <a:latin typeface="ＭＳ ゴシック"/>
            <a:ea typeface="ＭＳ ゴシック"/>
          </a:endParaRPr>
        </a:p>
        <a:p>
          <a:r>
            <a:rPr kumimoji="1" lang="ja-JP" altLang="en-US">
              <a:latin typeface="ＭＳ ゴシック"/>
              <a:ea typeface="ＭＳ ゴシック"/>
            </a:rPr>
            <a:t>※勤務時間数は少数点第２位までの標記となっています。</a:t>
          </a:r>
          <a:endParaRPr kumimoji="1" lang="ja-JP" altLang="en-US">
            <a:latin typeface="ＭＳ ゴシック"/>
            <a:ea typeface="ＭＳ ゴシック"/>
          </a:endParaRPr>
        </a:p>
      </xdr:txBody>
    </xdr:sp>
    <xdr:clientData/>
  </xdr:twoCellAnchor>
  <xdr:twoCellAnchor>
    <xdr:from xmlns:xdr="http://schemas.openxmlformats.org/drawingml/2006/spreadsheetDrawing">
      <xdr:col>45</xdr:col>
      <xdr:colOff>0</xdr:colOff>
      <xdr:row>7</xdr:row>
      <xdr:rowOff>0</xdr:rowOff>
    </xdr:from>
    <xdr:to xmlns:xdr="http://schemas.openxmlformats.org/drawingml/2006/spreadsheetDrawing">
      <xdr:col>48</xdr:col>
      <xdr:colOff>248285</xdr:colOff>
      <xdr:row>8</xdr:row>
      <xdr:rowOff>168910</xdr:rowOff>
    </xdr:to>
    <xdr:sp macro="" textlink="">
      <xdr:nvSpPr>
        <xdr:cNvPr id="4" name="四角形 3"/>
        <xdr:cNvSpPr/>
      </xdr:nvSpPr>
      <xdr:spPr>
        <a:xfrm>
          <a:off x="14859000" y="1562735"/>
          <a:ext cx="2134235" cy="3594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drawings/drawing29.xml><?xml version="1.0" encoding="utf-8"?>
<xdr:wsDr xmlns:xdr="http://schemas.openxmlformats.org/drawingml/2006/spreadsheetDrawing" xmlns:a="http://schemas.openxmlformats.org/drawingml/2006/main">
  <xdr:twoCellAnchor>
    <xdr:from xmlns:xdr="http://schemas.openxmlformats.org/drawingml/2006/spreadsheetDrawing">
      <xdr:col>42</xdr:col>
      <xdr:colOff>0</xdr:colOff>
      <xdr:row>4</xdr:row>
      <xdr:rowOff>0</xdr:rowOff>
    </xdr:from>
    <xdr:to xmlns:xdr="http://schemas.openxmlformats.org/drawingml/2006/spreadsheetDrawing">
      <xdr:col>45</xdr:col>
      <xdr:colOff>248285</xdr:colOff>
      <xdr:row>6</xdr:row>
      <xdr:rowOff>4445</xdr:rowOff>
    </xdr:to>
    <xdr:sp macro="" textlink="">
      <xdr:nvSpPr>
        <xdr:cNvPr id="2" name="四角形 1"/>
        <xdr:cNvSpPr/>
      </xdr:nvSpPr>
      <xdr:spPr>
        <a:xfrm>
          <a:off x="12506325" y="941070"/>
          <a:ext cx="2134235" cy="3594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40</xdr:col>
      <xdr:colOff>355600</xdr:colOff>
      <xdr:row>1</xdr:row>
      <xdr:rowOff>204470</xdr:rowOff>
    </xdr:from>
    <xdr:to xmlns:xdr="http://schemas.openxmlformats.org/drawingml/2006/spreadsheetDrawing">
      <xdr:col>43</xdr:col>
      <xdr:colOff>603885</xdr:colOff>
      <xdr:row>3</xdr:row>
      <xdr:rowOff>106680</xdr:rowOff>
    </xdr:to>
    <xdr:sp macro="" textlink="">
      <xdr:nvSpPr>
        <xdr:cNvPr id="2" name="四角形 2"/>
        <xdr:cNvSpPr/>
      </xdr:nvSpPr>
      <xdr:spPr>
        <a:xfrm>
          <a:off x="11709400" y="521335"/>
          <a:ext cx="2134235" cy="3594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drawings/drawing30.xml><?xml version="1.0" encoding="utf-8"?>
<xdr:wsDr xmlns:xdr="http://schemas.openxmlformats.org/drawingml/2006/spreadsheetDrawing" xmlns:a="http://schemas.openxmlformats.org/drawingml/2006/main">
  <xdr:twoCellAnchor>
    <xdr:from xmlns:xdr="http://schemas.openxmlformats.org/drawingml/2006/spreadsheetDrawing">
      <xdr:col>40</xdr:col>
      <xdr:colOff>381000</xdr:colOff>
      <xdr:row>2</xdr:row>
      <xdr:rowOff>28575</xdr:rowOff>
    </xdr:from>
    <xdr:to xmlns:xdr="http://schemas.openxmlformats.org/drawingml/2006/spreadsheetDrawing">
      <xdr:col>44</xdr:col>
      <xdr:colOff>635</xdr:colOff>
      <xdr:row>3</xdr:row>
      <xdr:rowOff>159385</xdr:rowOff>
    </xdr:to>
    <xdr:sp macro="" textlink="">
      <xdr:nvSpPr>
        <xdr:cNvPr id="2" name="四角形 1"/>
        <xdr:cNvSpPr/>
      </xdr:nvSpPr>
      <xdr:spPr>
        <a:xfrm>
          <a:off x="11687175" y="512445"/>
          <a:ext cx="2134235" cy="3594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drawings/drawing31.xml><?xml version="1.0" encoding="utf-8"?>
<xdr:wsDr xmlns:xdr="http://schemas.openxmlformats.org/drawingml/2006/spreadsheetDrawing" xmlns:a="http://schemas.openxmlformats.org/drawingml/2006/main">
  <xdr:twoCellAnchor>
    <xdr:from xmlns:xdr="http://schemas.openxmlformats.org/drawingml/2006/spreadsheetDrawing">
      <xdr:col>1</xdr:col>
      <xdr:colOff>9525</xdr:colOff>
      <xdr:row>1</xdr:row>
      <xdr:rowOff>57150</xdr:rowOff>
    </xdr:from>
    <xdr:to xmlns:xdr="http://schemas.openxmlformats.org/drawingml/2006/spreadsheetDrawing">
      <xdr:col>10</xdr:col>
      <xdr:colOff>175895</xdr:colOff>
      <xdr:row>4</xdr:row>
      <xdr:rowOff>186690</xdr:rowOff>
    </xdr:to>
    <xdr:sp macro="" textlink="">
      <xdr:nvSpPr>
        <xdr:cNvPr id="2" name="四角形 2"/>
        <xdr:cNvSpPr/>
      </xdr:nvSpPr>
      <xdr:spPr>
        <a:xfrm>
          <a:off x="209550" y="312420"/>
          <a:ext cx="3947795" cy="815340"/>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夜勤者が分かるよう記載してください。</a:t>
          </a:r>
          <a:endParaRPr kumimoji="1" lang="ja-JP" altLang="en-US"/>
        </a:p>
        <a:p>
          <a:r>
            <a:rPr kumimoji="1" lang="ja-JP" altLang="en-US"/>
            <a:t>例１：当該従業者の夜勤の日のセルを黄色に塗る</a:t>
          </a:r>
          <a:endParaRPr kumimoji="1" lang="ja-JP" altLang="en-US"/>
        </a:p>
        <a:p>
          <a:r>
            <a:rPr kumimoji="1" lang="ja-JP" altLang="en-US"/>
            <a:t>例２：日ごとの夜勤の状況が分かる資料を追加添付</a:t>
          </a:r>
          <a:endParaRPr kumimoji="1" lang="ja-JP" altLang="en-US"/>
        </a:p>
      </xdr:txBody>
    </xdr:sp>
    <xdr:clientData/>
  </xdr:twoCellAnchor>
  <xdr:twoCellAnchor>
    <xdr:from xmlns:xdr="http://schemas.openxmlformats.org/drawingml/2006/spreadsheetDrawing">
      <xdr:col>41</xdr:col>
      <xdr:colOff>0</xdr:colOff>
      <xdr:row>1</xdr:row>
      <xdr:rowOff>0</xdr:rowOff>
    </xdr:from>
    <xdr:to xmlns:xdr="http://schemas.openxmlformats.org/drawingml/2006/spreadsheetDrawing">
      <xdr:col>44</xdr:col>
      <xdr:colOff>248285</xdr:colOff>
      <xdr:row>2</xdr:row>
      <xdr:rowOff>130810</xdr:rowOff>
    </xdr:to>
    <xdr:sp macro="" textlink="">
      <xdr:nvSpPr>
        <xdr:cNvPr id="3" name="四角形 2"/>
        <xdr:cNvSpPr/>
      </xdr:nvSpPr>
      <xdr:spPr>
        <a:xfrm>
          <a:off x="11906250" y="255270"/>
          <a:ext cx="2134235" cy="3594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drawings/drawing32.xml><?xml version="1.0" encoding="utf-8"?>
<xdr:wsDr xmlns:xdr="http://schemas.openxmlformats.org/drawingml/2006/spreadsheetDrawing" xmlns:a="http://schemas.openxmlformats.org/drawingml/2006/main">
  <xdr:twoCellAnchor>
    <xdr:from xmlns:xdr="http://schemas.openxmlformats.org/drawingml/2006/spreadsheetDrawing">
      <xdr:col>1</xdr:col>
      <xdr:colOff>0</xdr:colOff>
      <xdr:row>1</xdr:row>
      <xdr:rowOff>67310</xdr:rowOff>
    </xdr:from>
    <xdr:to xmlns:xdr="http://schemas.openxmlformats.org/drawingml/2006/spreadsheetDrawing">
      <xdr:col>9</xdr:col>
      <xdr:colOff>118745</xdr:colOff>
      <xdr:row>4</xdr:row>
      <xdr:rowOff>196215</xdr:rowOff>
    </xdr:to>
    <xdr:sp macro="" textlink="">
      <xdr:nvSpPr>
        <xdr:cNvPr id="2" name="四角形 1"/>
        <xdr:cNvSpPr/>
      </xdr:nvSpPr>
      <xdr:spPr>
        <a:xfrm>
          <a:off x="200025" y="322580"/>
          <a:ext cx="3947795" cy="814705"/>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夜勤者が分かるよう記載してください。</a:t>
          </a:r>
          <a:endParaRPr kumimoji="1" lang="ja-JP" altLang="en-US"/>
        </a:p>
        <a:p>
          <a:r>
            <a:rPr kumimoji="1" lang="ja-JP" altLang="en-US"/>
            <a:t>例１：当該従業者の夜勤の日のセルを黄色に塗る</a:t>
          </a:r>
          <a:endParaRPr kumimoji="1" lang="ja-JP" altLang="en-US"/>
        </a:p>
        <a:p>
          <a:r>
            <a:rPr kumimoji="1" lang="ja-JP" altLang="en-US"/>
            <a:t>例２：日ごとの夜勤の状況が分かる資料を追加添付</a:t>
          </a:r>
          <a:endParaRPr kumimoji="1" lang="ja-JP" altLang="en-US"/>
        </a:p>
      </xdr:txBody>
    </xdr:sp>
    <xdr:clientData/>
  </xdr:twoCellAnchor>
  <xdr:twoCellAnchor>
    <xdr:from xmlns:xdr="http://schemas.openxmlformats.org/drawingml/2006/spreadsheetDrawing">
      <xdr:col>40</xdr:col>
      <xdr:colOff>390525</xdr:colOff>
      <xdr:row>2</xdr:row>
      <xdr:rowOff>0</xdr:rowOff>
    </xdr:from>
    <xdr:to xmlns:xdr="http://schemas.openxmlformats.org/drawingml/2006/spreadsheetDrawing">
      <xdr:col>44</xdr:col>
      <xdr:colOff>9525</xdr:colOff>
      <xdr:row>3</xdr:row>
      <xdr:rowOff>130175</xdr:rowOff>
    </xdr:to>
    <xdr:sp macro="" textlink="">
      <xdr:nvSpPr>
        <xdr:cNvPr id="3" name="四角形 2"/>
        <xdr:cNvSpPr/>
      </xdr:nvSpPr>
      <xdr:spPr>
        <a:xfrm>
          <a:off x="11915775" y="483870"/>
          <a:ext cx="2133600" cy="3587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40</xdr:col>
      <xdr:colOff>295275</xdr:colOff>
      <xdr:row>1</xdr:row>
      <xdr:rowOff>133350</xdr:rowOff>
    </xdr:from>
    <xdr:to xmlns:xdr="http://schemas.openxmlformats.org/drawingml/2006/spreadsheetDrawing">
      <xdr:col>43</xdr:col>
      <xdr:colOff>543560</xdr:colOff>
      <xdr:row>3</xdr:row>
      <xdr:rowOff>35560</xdr:rowOff>
    </xdr:to>
    <xdr:sp macro="" textlink="">
      <xdr:nvSpPr>
        <xdr:cNvPr id="2" name="四角形 1"/>
        <xdr:cNvSpPr/>
      </xdr:nvSpPr>
      <xdr:spPr>
        <a:xfrm>
          <a:off x="11649075" y="450215"/>
          <a:ext cx="2134235" cy="3594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41</xdr:col>
      <xdr:colOff>0</xdr:colOff>
      <xdr:row>1</xdr:row>
      <xdr:rowOff>0</xdr:rowOff>
    </xdr:from>
    <xdr:to xmlns:xdr="http://schemas.openxmlformats.org/drawingml/2006/spreadsheetDrawing">
      <xdr:col>44</xdr:col>
      <xdr:colOff>248285</xdr:colOff>
      <xdr:row>2</xdr:row>
      <xdr:rowOff>130810</xdr:rowOff>
    </xdr:to>
    <xdr:sp macro="" textlink="">
      <xdr:nvSpPr>
        <xdr:cNvPr id="2" name="四角形 1"/>
        <xdr:cNvSpPr/>
      </xdr:nvSpPr>
      <xdr:spPr>
        <a:xfrm>
          <a:off x="11982450" y="316865"/>
          <a:ext cx="2134235" cy="3594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41</xdr:col>
      <xdr:colOff>0</xdr:colOff>
      <xdr:row>1</xdr:row>
      <xdr:rowOff>0</xdr:rowOff>
    </xdr:from>
    <xdr:to xmlns:xdr="http://schemas.openxmlformats.org/drawingml/2006/spreadsheetDrawing">
      <xdr:col>44</xdr:col>
      <xdr:colOff>248285</xdr:colOff>
      <xdr:row>2</xdr:row>
      <xdr:rowOff>130810</xdr:rowOff>
    </xdr:to>
    <xdr:sp macro="" textlink="">
      <xdr:nvSpPr>
        <xdr:cNvPr id="2" name="四角形 1"/>
        <xdr:cNvSpPr/>
      </xdr:nvSpPr>
      <xdr:spPr>
        <a:xfrm>
          <a:off x="11982450" y="316865"/>
          <a:ext cx="2134235" cy="3594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41</xdr:col>
      <xdr:colOff>0</xdr:colOff>
      <xdr:row>2</xdr:row>
      <xdr:rowOff>0</xdr:rowOff>
    </xdr:from>
    <xdr:to xmlns:xdr="http://schemas.openxmlformats.org/drawingml/2006/spreadsheetDrawing">
      <xdr:col>44</xdr:col>
      <xdr:colOff>248285</xdr:colOff>
      <xdr:row>3</xdr:row>
      <xdr:rowOff>130810</xdr:rowOff>
    </xdr:to>
    <xdr:sp macro="" textlink="">
      <xdr:nvSpPr>
        <xdr:cNvPr id="2" name="四角形 1"/>
        <xdr:cNvSpPr/>
      </xdr:nvSpPr>
      <xdr:spPr>
        <a:xfrm>
          <a:off x="11934825" y="483870"/>
          <a:ext cx="2134235" cy="3594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41</xdr:col>
      <xdr:colOff>0</xdr:colOff>
      <xdr:row>2</xdr:row>
      <xdr:rowOff>0</xdr:rowOff>
    </xdr:from>
    <xdr:to xmlns:xdr="http://schemas.openxmlformats.org/drawingml/2006/spreadsheetDrawing">
      <xdr:col>44</xdr:col>
      <xdr:colOff>248285</xdr:colOff>
      <xdr:row>3</xdr:row>
      <xdr:rowOff>130810</xdr:rowOff>
    </xdr:to>
    <xdr:sp macro="" textlink="">
      <xdr:nvSpPr>
        <xdr:cNvPr id="1" name="四角形 3"/>
        <xdr:cNvSpPr/>
      </xdr:nvSpPr>
      <xdr:spPr>
        <a:xfrm>
          <a:off x="11896725" y="483870"/>
          <a:ext cx="2134235" cy="3594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80010</xdr:colOff>
      <xdr:row>2</xdr:row>
      <xdr:rowOff>110490</xdr:rowOff>
    </xdr:from>
    <xdr:to xmlns:xdr="http://schemas.openxmlformats.org/drawingml/2006/spreadsheetDrawing">
      <xdr:col>15</xdr:col>
      <xdr:colOff>123825</xdr:colOff>
      <xdr:row>4</xdr:row>
      <xdr:rowOff>212725</xdr:rowOff>
    </xdr:to>
    <xdr:sp macro="" textlink="">
      <xdr:nvSpPr>
        <xdr:cNvPr id="2" name="四角形 1"/>
        <xdr:cNvSpPr/>
      </xdr:nvSpPr>
      <xdr:spPr>
        <a:xfrm>
          <a:off x="80010" y="594360"/>
          <a:ext cx="5015865" cy="559435"/>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sz="1000"/>
            <a:t>本体施設の「従業者の勤務の体制及び勤務形態一覧表」も併せて提出してください。</a:t>
          </a:r>
          <a:endParaRPr kumimoji="1" lang="ja-JP" altLang="en-US" sz="1000"/>
        </a:p>
        <a:p>
          <a:r>
            <a:rPr kumimoji="1" lang="ja-JP" altLang="en-US" sz="1000"/>
            <a:t>※＜前年度の平均値＞は本体施設と短期入所を合わせた値とすること。</a:t>
          </a:r>
          <a:endParaRPr kumimoji="1" lang="ja-JP" altLang="en-US" sz="1000"/>
        </a:p>
      </xdr:txBody>
    </xdr:sp>
    <xdr:clientData/>
  </xdr:twoCellAnchor>
  <xdr:twoCellAnchor>
    <xdr:from xmlns:xdr="http://schemas.openxmlformats.org/drawingml/2006/spreadsheetDrawing">
      <xdr:col>40</xdr:col>
      <xdr:colOff>144145</xdr:colOff>
      <xdr:row>1</xdr:row>
      <xdr:rowOff>65405</xdr:rowOff>
    </xdr:from>
    <xdr:to xmlns:xdr="http://schemas.openxmlformats.org/drawingml/2006/spreadsheetDrawing">
      <xdr:col>43</xdr:col>
      <xdr:colOff>392430</xdr:colOff>
      <xdr:row>2</xdr:row>
      <xdr:rowOff>196215</xdr:rowOff>
    </xdr:to>
    <xdr:sp macro="" textlink="">
      <xdr:nvSpPr>
        <xdr:cNvPr id="3" name="四角形 3"/>
        <xdr:cNvSpPr/>
      </xdr:nvSpPr>
      <xdr:spPr>
        <a:xfrm>
          <a:off x="11412220" y="320675"/>
          <a:ext cx="2134235" cy="3594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必ず記載例を確認すること</a:t>
          </a:r>
          <a:endParaRPr kumimoji="1" lang="ja-JP" altLang="en-US"/>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 Id="rId3" Type="http://schemas.openxmlformats.org/officeDocument/2006/relationships/vmlDrawing" Target="../drawings/vmlDrawing2.vml" /><Relationship Id="rId4" Type="http://schemas.openxmlformats.org/officeDocument/2006/relationships/comments" Target="../comments2.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6.xml"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 Id="rId2" Type="http://schemas.openxmlformats.org/officeDocument/2006/relationships/drawing" Target="../drawings/drawing17.xml"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 Id="rId2" Type="http://schemas.openxmlformats.org/officeDocument/2006/relationships/drawing" Target="../drawings/drawing18.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 Id="rId2" Type="http://schemas.openxmlformats.org/officeDocument/2006/relationships/drawing" Target="../drawings/drawing19.xml"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 Id="rId2" Type="http://schemas.openxmlformats.org/officeDocument/2006/relationships/drawing" Target="../drawings/drawing20.xml"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 Id="rId2" Type="http://schemas.openxmlformats.org/officeDocument/2006/relationships/drawing" Target="../drawings/drawing21.xml" /><Relationship Id="rId3" Type="http://schemas.openxmlformats.org/officeDocument/2006/relationships/vmlDrawing" Target="../drawings/vmlDrawing5.vml" /><Relationship Id="rId4" Type="http://schemas.openxmlformats.org/officeDocument/2006/relationships/comments" Target="../comments5.xml"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 Id="rId2" Type="http://schemas.openxmlformats.org/officeDocument/2006/relationships/drawing" Target="../drawings/drawing22.xml" /><Relationship Id="rId3" Type="http://schemas.openxmlformats.org/officeDocument/2006/relationships/vmlDrawing" Target="../drawings/vmlDrawing6.vml" /><Relationship Id="rId4" Type="http://schemas.openxmlformats.org/officeDocument/2006/relationships/comments" Target="../comments6.xml"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 Id="rId2" Type="http://schemas.openxmlformats.org/officeDocument/2006/relationships/drawing" Target="../drawings/drawing23.xml" /><Relationship Id="rId3" Type="http://schemas.openxmlformats.org/officeDocument/2006/relationships/vmlDrawing" Target="../drawings/vmlDrawing7.vml" /><Relationship Id="rId4" Type="http://schemas.openxmlformats.org/officeDocument/2006/relationships/comments" Target="../comments7.xml"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 Id="rId2" Type="http://schemas.openxmlformats.org/officeDocument/2006/relationships/drawing" Target="../drawings/drawing24.xml" /><Relationship Id="rId3" Type="http://schemas.openxmlformats.org/officeDocument/2006/relationships/vmlDrawing" Target="../drawings/vmlDrawing8.vml" /><Relationship Id="rId4" Type="http://schemas.openxmlformats.org/officeDocument/2006/relationships/comments" Target="../comments8.xml"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 Id="rId2" Type="http://schemas.openxmlformats.org/officeDocument/2006/relationships/drawing" Target="../drawings/drawing25.xml"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 Id="rId2" Type="http://schemas.openxmlformats.org/officeDocument/2006/relationships/drawing" Target="../drawings/drawing26.xml"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 Id="rId2" Type="http://schemas.openxmlformats.org/officeDocument/2006/relationships/drawing" Target="../drawings/drawing27.xml"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 Id="rId2" Type="http://schemas.openxmlformats.org/officeDocument/2006/relationships/drawing" Target="../drawings/drawing28.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2.xml"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 Id="rId2" Type="http://schemas.openxmlformats.org/officeDocument/2006/relationships/drawing" Target="../drawings/drawing29.xml"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 Id="rId2" Type="http://schemas.openxmlformats.org/officeDocument/2006/relationships/drawing" Target="../drawings/drawing30.xml"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 Id="rId2" Type="http://schemas.openxmlformats.org/officeDocument/2006/relationships/drawing" Target="../drawings/drawing31.xml"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 Id="rId2" Type="http://schemas.openxmlformats.org/officeDocument/2006/relationships/drawing" Target="../drawings/drawing32.xml"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3.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4.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5.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 Id="rId3" Type="http://schemas.openxmlformats.org/officeDocument/2006/relationships/vmlDrawing" Target="../drawings/vmlDrawing1.vml" /><Relationship Id="rId4" Type="http://schemas.openxmlformats.org/officeDocument/2006/relationships/comments" Target="../comments1.xml"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1" customWidth="1"/>
    <col min="21" max="255" width="4.25" style="1" customWidth="1"/>
    <col min="256" max="16384" width="8.25" style="1"/>
  </cols>
  <sheetData>
    <row r="1" spans="1:20" ht="12.75" customHeight="1">
      <c r="A1" s="4" t="s">
        <v>0</v>
      </c>
    </row>
    <row r="2" spans="1:20" ht="12.75" customHeight="1">
      <c r="L2" s="113" t="s">
        <v>12</v>
      </c>
    </row>
    <row r="3" spans="1:20" ht="12.75" customHeight="1">
      <c r="A3" s="5"/>
      <c r="B3" s="24"/>
      <c r="C3" s="24"/>
      <c r="D3" s="24"/>
      <c r="E3" s="24"/>
      <c r="F3" s="24"/>
      <c r="G3" s="24"/>
      <c r="H3" s="24"/>
      <c r="I3" s="4"/>
    </row>
    <row r="4" spans="1:20" ht="12.75" customHeight="1">
      <c r="A4" s="5"/>
      <c r="B4" s="24"/>
      <c r="C4" s="24"/>
      <c r="D4" s="24"/>
      <c r="E4" s="24"/>
      <c r="F4" s="24"/>
      <c r="G4" s="24"/>
      <c r="H4" s="24"/>
      <c r="I4" s="4"/>
      <c r="N4" s="115" t="s">
        <v>20</v>
      </c>
      <c r="O4" s="117"/>
      <c r="P4" s="120"/>
      <c r="Q4" s="120"/>
      <c r="R4" s="120"/>
      <c r="S4" s="120"/>
      <c r="T4" s="127"/>
    </row>
    <row r="5" spans="1:20" ht="12.75" customHeight="1">
      <c r="B5" s="25"/>
      <c r="C5" s="50"/>
      <c r="D5" s="50"/>
      <c r="E5" s="50"/>
      <c r="F5" s="50"/>
      <c r="G5" s="50"/>
      <c r="H5" s="50"/>
    </row>
    <row r="6" spans="1:20" ht="12.75" customHeight="1">
      <c r="A6" s="6"/>
      <c r="B6" s="26" t="s">
        <v>4</v>
      </c>
      <c r="C6" s="51"/>
      <c r="D6" s="61"/>
      <c r="E6" s="67"/>
      <c r="F6" s="67"/>
      <c r="G6" s="67"/>
      <c r="H6" s="67"/>
      <c r="I6" s="67"/>
      <c r="J6" s="67"/>
      <c r="K6" s="67"/>
      <c r="L6" s="67"/>
      <c r="M6" s="67"/>
      <c r="N6" s="67"/>
      <c r="O6" s="67"/>
      <c r="P6" s="67"/>
      <c r="Q6" s="67"/>
      <c r="R6" s="122"/>
      <c r="S6" s="122"/>
      <c r="T6" s="128"/>
    </row>
    <row r="7" spans="1:20" ht="12.75" customHeight="1">
      <c r="A7" s="7" t="s">
        <v>18</v>
      </c>
      <c r="B7" s="27" t="s">
        <v>23</v>
      </c>
      <c r="C7" s="39"/>
      <c r="D7" s="62"/>
      <c r="E7" s="1"/>
      <c r="F7" s="1"/>
      <c r="G7" s="1"/>
      <c r="H7" s="1"/>
      <c r="I7" s="1"/>
      <c r="J7" s="1"/>
      <c r="K7" s="1"/>
      <c r="L7" s="1"/>
      <c r="M7" s="1"/>
      <c r="N7" s="1"/>
      <c r="O7" s="1"/>
      <c r="P7" s="1"/>
      <c r="Q7" s="1"/>
      <c r="R7" s="56"/>
      <c r="S7" s="56"/>
      <c r="T7" s="129"/>
    </row>
    <row r="8" spans="1:20" ht="12.75" customHeight="1">
      <c r="A8" s="7"/>
      <c r="B8" s="28" t="s">
        <v>25</v>
      </c>
      <c r="C8" s="52"/>
      <c r="D8" s="63" t="s">
        <v>11</v>
      </c>
      <c r="E8" s="68"/>
      <c r="F8" s="68"/>
      <c r="G8" s="68"/>
      <c r="H8" s="68"/>
      <c r="I8" s="68"/>
      <c r="J8" s="68"/>
      <c r="K8" s="68"/>
      <c r="L8" s="68"/>
      <c r="M8" s="68"/>
      <c r="N8" s="68"/>
      <c r="O8" s="68"/>
      <c r="P8" s="68"/>
      <c r="Q8" s="68"/>
      <c r="R8" s="68"/>
      <c r="S8" s="68"/>
      <c r="T8" s="130"/>
    </row>
    <row r="9" spans="1:20" ht="12.75" customHeight="1">
      <c r="A9" s="7" t="s">
        <v>8</v>
      </c>
      <c r="B9" s="3"/>
      <c r="C9" s="53"/>
      <c r="D9" s="64"/>
      <c r="E9" s="69"/>
      <c r="F9" s="82" t="s">
        <v>13</v>
      </c>
      <c r="G9" s="91"/>
      <c r="H9" s="91"/>
      <c r="I9" s="91" t="s">
        <v>31</v>
      </c>
      <c r="J9" s="91"/>
      <c r="K9" s="69"/>
      <c r="L9" s="69"/>
      <c r="M9" s="69"/>
      <c r="N9" s="69"/>
      <c r="O9" s="69"/>
      <c r="P9" s="69"/>
      <c r="Q9" s="69"/>
      <c r="R9" s="69"/>
      <c r="S9" s="69"/>
      <c r="T9" s="131"/>
    </row>
    <row r="10" spans="1:20" ht="12.75" customHeight="1">
      <c r="A10" s="8"/>
      <c r="B10" s="29"/>
      <c r="C10" s="54"/>
      <c r="D10" s="65"/>
      <c r="E10" s="70"/>
      <c r="F10" s="70"/>
      <c r="G10" s="70"/>
      <c r="H10" s="70"/>
      <c r="I10" s="70"/>
      <c r="J10" s="70"/>
      <c r="K10" s="70"/>
      <c r="L10" s="70"/>
      <c r="M10" s="70"/>
      <c r="N10" s="70"/>
      <c r="O10" s="70"/>
      <c r="P10" s="70"/>
      <c r="Q10" s="70"/>
      <c r="R10" s="70"/>
      <c r="S10" s="70"/>
      <c r="T10" s="132"/>
    </row>
    <row r="11" spans="1:20" ht="12.75" customHeight="1">
      <c r="A11" s="9"/>
      <c r="B11" s="27" t="s">
        <v>36</v>
      </c>
      <c r="C11" s="39"/>
      <c r="D11" s="39" t="s">
        <v>17</v>
      </c>
      <c r="E11" s="39"/>
      <c r="F11" s="83"/>
      <c r="G11" s="83"/>
      <c r="H11" s="83"/>
      <c r="I11" s="83"/>
      <c r="J11" s="106"/>
      <c r="K11" s="110" t="s">
        <v>38</v>
      </c>
      <c r="L11" s="110"/>
      <c r="M11" s="62"/>
      <c r="N11" s="1"/>
      <c r="O11" s="1"/>
      <c r="P11" s="1"/>
      <c r="Q11" s="1"/>
      <c r="R11" s="56"/>
      <c r="S11" s="56"/>
      <c r="T11" s="129"/>
    </row>
    <row r="12" spans="1:20" ht="12.75" customHeight="1">
      <c r="A12" s="10" t="s">
        <v>39</v>
      </c>
      <c r="B12" s="30"/>
      <c r="C12" s="30"/>
      <c r="D12" s="30"/>
      <c r="E12" s="30"/>
      <c r="F12" s="30"/>
      <c r="G12" s="30"/>
      <c r="H12" s="30"/>
      <c r="I12" s="102"/>
      <c r="J12" s="66" t="s">
        <v>40</v>
      </c>
      <c r="K12" s="92"/>
      <c r="L12" s="92"/>
      <c r="M12" s="92"/>
      <c r="N12" s="92"/>
      <c r="O12" s="92"/>
      <c r="P12" s="92"/>
      <c r="Q12" s="92"/>
      <c r="R12" s="123"/>
      <c r="S12" s="123"/>
      <c r="T12" s="133"/>
    </row>
    <row r="13" spans="1:20" ht="13.5">
      <c r="A13" s="11" t="s">
        <v>43</v>
      </c>
      <c r="B13" s="31"/>
      <c r="C13" s="39" t="s">
        <v>4</v>
      </c>
      <c r="D13" s="66"/>
      <c r="E13" s="71"/>
      <c r="F13" s="84"/>
      <c r="G13" s="84"/>
      <c r="H13" s="84"/>
      <c r="I13" s="103"/>
      <c r="J13" s="89" t="s">
        <v>45</v>
      </c>
      <c r="K13" s="53"/>
      <c r="L13" s="114" t="s">
        <v>9</v>
      </c>
      <c r="M13" s="25"/>
      <c r="N13" s="25"/>
      <c r="O13" s="25"/>
      <c r="P13" s="25"/>
      <c r="Q13" s="25"/>
      <c r="R13" s="56"/>
      <c r="S13" s="56"/>
      <c r="T13" s="129"/>
    </row>
    <row r="14" spans="1:20" ht="20.25" customHeight="1">
      <c r="A14" s="12" t="s">
        <v>21</v>
      </c>
      <c r="B14" s="32"/>
      <c r="C14" s="39" t="s">
        <v>47</v>
      </c>
      <c r="D14" s="66"/>
      <c r="E14" s="34"/>
      <c r="F14" s="85"/>
      <c r="G14" s="85"/>
      <c r="H14" s="85"/>
      <c r="I14" s="104"/>
      <c r="J14" s="34"/>
      <c r="K14" s="29"/>
      <c r="L14" s="34"/>
      <c r="M14" s="29"/>
      <c r="N14" s="29"/>
      <c r="O14" s="29"/>
      <c r="P14" s="29"/>
      <c r="Q14" s="29"/>
      <c r="R14" s="29"/>
      <c r="S14" s="29"/>
      <c r="T14" s="134"/>
    </row>
    <row r="15" spans="1:20" ht="12.75" customHeight="1">
      <c r="A15" s="13" t="s">
        <v>15</v>
      </c>
      <c r="B15" s="28"/>
      <c r="C15" s="28"/>
      <c r="D15" s="28"/>
      <c r="E15" s="52"/>
      <c r="F15" s="39" t="s">
        <v>50</v>
      </c>
      <c r="G15" s="39"/>
      <c r="H15" s="39"/>
      <c r="I15" s="35" t="s">
        <v>53</v>
      </c>
      <c r="J15" s="30"/>
      <c r="K15" s="72"/>
      <c r="L15" s="39" t="s">
        <v>6</v>
      </c>
      <c r="M15" s="39"/>
      <c r="N15" s="39"/>
      <c r="O15" s="39" t="s">
        <v>51</v>
      </c>
      <c r="P15" s="39"/>
      <c r="Q15" s="66"/>
      <c r="R15" s="107" t="s">
        <v>57</v>
      </c>
      <c r="S15" s="107"/>
      <c r="T15" s="135"/>
    </row>
    <row r="16" spans="1:20" ht="12.75" customHeight="1">
      <c r="A16" s="14"/>
      <c r="B16" s="29"/>
      <c r="C16" s="29"/>
      <c r="D16" s="29"/>
      <c r="E16" s="54"/>
      <c r="F16" s="27" t="s">
        <v>61</v>
      </c>
      <c r="G16" s="66" t="s">
        <v>67</v>
      </c>
      <c r="H16" s="27"/>
      <c r="I16" s="39" t="s">
        <v>61</v>
      </c>
      <c r="J16" s="66" t="s">
        <v>67</v>
      </c>
      <c r="K16" s="27"/>
      <c r="L16" s="39" t="s">
        <v>61</v>
      </c>
      <c r="M16" s="66" t="s">
        <v>67</v>
      </c>
      <c r="N16" s="27"/>
      <c r="O16" s="39" t="s">
        <v>61</v>
      </c>
      <c r="P16" s="66" t="s">
        <v>67</v>
      </c>
      <c r="Q16" s="92"/>
      <c r="R16" s="39" t="s">
        <v>61</v>
      </c>
      <c r="S16" s="66" t="s">
        <v>67</v>
      </c>
      <c r="T16" s="136"/>
    </row>
    <row r="17" spans="1:20" ht="12.75" customHeight="1">
      <c r="A17" s="14"/>
      <c r="B17" s="33" t="s">
        <v>71</v>
      </c>
      <c r="C17" s="52"/>
      <c r="D17" s="35" t="s">
        <v>14</v>
      </c>
      <c r="E17" s="72"/>
      <c r="F17" s="39"/>
      <c r="G17" s="66"/>
      <c r="H17" s="27"/>
      <c r="I17" s="39"/>
      <c r="J17" s="66"/>
      <c r="K17" s="27"/>
      <c r="L17" s="39"/>
      <c r="M17" s="66"/>
      <c r="N17" s="27"/>
      <c r="O17" s="39"/>
      <c r="P17" s="66"/>
      <c r="Q17" s="92"/>
      <c r="R17" s="39"/>
      <c r="S17" s="66"/>
      <c r="T17" s="136"/>
    </row>
    <row r="18" spans="1:20" ht="12.75" customHeight="1">
      <c r="A18" s="14"/>
      <c r="B18" s="34"/>
      <c r="C18" s="54"/>
      <c r="D18" s="35" t="s">
        <v>52</v>
      </c>
      <c r="E18" s="72"/>
      <c r="F18" s="39"/>
      <c r="G18" s="66"/>
      <c r="H18" s="27"/>
      <c r="I18" s="39"/>
      <c r="J18" s="66"/>
      <c r="K18" s="27"/>
      <c r="L18" s="39"/>
      <c r="M18" s="66"/>
      <c r="N18" s="27"/>
      <c r="O18" s="39"/>
      <c r="P18" s="66"/>
      <c r="Q18" s="92"/>
      <c r="R18" s="39"/>
      <c r="S18" s="66"/>
      <c r="T18" s="136"/>
    </row>
    <row r="19" spans="1:20" ht="12.75" customHeight="1">
      <c r="A19" s="14"/>
      <c r="B19" s="35" t="s">
        <v>75</v>
      </c>
      <c r="C19" s="30"/>
      <c r="D19" s="30"/>
      <c r="E19" s="72"/>
      <c r="F19" s="66"/>
      <c r="G19" s="92"/>
      <c r="H19" s="27"/>
      <c r="I19" s="66"/>
      <c r="J19" s="92"/>
      <c r="K19" s="27"/>
      <c r="L19" s="66"/>
      <c r="M19" s="92"/>
      <c r="N19" s="27"/>
      <c r="O19" s="66"/>
      <c r="P19" s="92"/>
      <c r="Q19" s="92"/>
      <c r="R19" s="66"/>
      <c r="S19" s="92"/>
      <c r="T19" s="136"/>
    </row>
    <row r="20" spans="1:20" ht="12.75" customHeight="1">
      <c r="A20" s="14"/>
      <c r="B20" s="35" t="s">
        <v>56</v>
      </c>
      <c r="C20" s="30"/>
      <c r="D20" s="30"/>
      <c r="E20" s="72"/>
      <c r="F20" s="86"/>
      <c r="G20" s="93"/>
      <c r="H20" s="97"/>
      <c r="I20" s="86"/>
      <c r="J20" s="93"/>
      <c r="K20" s="97"/>
      <c r="L20" s="86"/>
      <c r="M20" s="93"/>
      <c r="N20" s="97"/>
      <c r="O20" s="86"/>
      <c r="P20" s="93"/>
      <c r="Q20" s="93"/>
      <c r="R20" s="86"/>
      <c r="S20" s="93"/>
      <c r="T20" s="137"/>
    </row>
    <row r="21" spans="1:20" ht="12.75" customHeight="1">
      <c r="A21" s="14"/>
      <c r="B21" s="28"/>
      <c r="C21" s="28"/>
      <c r="D21" s="28"/>
      <c r="E21" s="52"/>
      <c r="F21" s="39" t="s">
        <v>76</v>
      </c>
      <c r="G21" s="39"/>
      <c r="H21" s="39"/>
      <c r="I21" s="66" t="s">
        <v>78</v>
      </c>
      <c r="J21" s="92"/>
      <c r="K21" s="27"/>
      <c r="L21" s="35" t="s">
        <v>80</v>
      </c>
      <c r="M21" s="30"/>
      <c r="N21" s="72"/>
      <c r="O21" s="66" t="s">
        <v>81</v>
      </c>
      <c r="P21" s="92"/>
      <c r="Q21" s="92"/>
      <c r="R21" s="62"/>
      <c r="T21" s="138"/>
    </row>
    <row r="22" spans="1:20" ht="12.75" customHeight="1">
      <c r="A22" s="14"/>
      <c r="B22" s="29"/>
      <c r="C22" s="29"/>
      <c r="D22" s="29"/>
      <c r="E22" s="54"/>
      <c r="F22" s="27" t="s">
        <v>61</v>
      </c>
      <c r="G22" s="66" t="s">
        <v>67</v>
      </c>
      <c r="H22" s="27"/>
      <c r="I22" s="39" t="s">
        <v>61</v>
      </c>
      <c r="J22" s="66" t="s">
        <v>67</v>
      </c>
      <c r="K22" s="27"/>
      <c r="L22" s="39" t="s">
        <v>61</v>
      </c>
      <c r="M22" s="66" t="s">
        <v>67</v>
      </c>
      <c r="N22" s="27"/>
      <c r="O22" s="39" t="s">
        <v>61</v>
      </c>
      <c r="P22" s="66" t="s">
        <v>67</v>
      </c>
      <c r="Q22" s="92"/>
      <c r="R22" s="62"/>
      <c r="T22" s="138"/>
    </row>
    <row r="23" spans="1:20" ht="12.75" customHeight="1">
      <c r="A23" s="14"/>
      <c r="B23" s="33" t="s">
        <v>71</v>
      </c>
      <c r="C23" s="52"/>
      <c r="D23" s="35" t="s">
        <v>14</v>
      </c>
      <c r="E23" s="72"/>
      <c r="F23" s="39"/>
      <c r="G23" s="66"/>
      <c r="H23" s="27"/>
      <c r="I23" s="39"/>
      <c r="J23" s="66"/>
      <c r="K23" s="27"/>
      <c r="L23" s="39"/>
      <c r="M23" s="66"/>
      <c r="N23" s="27"/>
      <c r="O23" s="39"/>
      <c r="P23" s="66"/>
      <c r="Q23" s="92"/>
      <c r="R23" s="62"/>
      <c r="T23" s="138"/>
    </row>
    <row r="24" spans="1:20" ht="12.75" customHeight="1">
      <c r="A24" s="14"/>
      <c r="B24" s="34"/>
      <c r="C24" s="54"/>
      <c r="D24" s="35" t="s">
        <v>52</v>
      </c>
      <c r="E24" s="72"/>
      <c r="F24" s="39"/>
      <c r="G24" s="66"/>
      <c r="H24" s="27"/>
      <c r="I24" s="39"/>
      <c r="J24" s="66"/>
      <c r="K24" s="27"/>
      <c r="L24" s="39"/>
      <c r="M24" s="66"/>
      <c r="N24" s="27"/>
      <c r="O24" s="39"/>
      <c r="P24" s="66"/>
      <c r="Q24" s="92"/>
      <c r="R24" s="62"/>
      <c r="T24" s="138"/>
    </row>
    <row r="25" spans="1:20" ht="12.75" customHeight="1">
      <c r="A25" s="14"/>
      <c r="B25" s="35" t="s">
        <v>75</v>
      </c>
      <c r="C25" s="30"/>
      <c r="D25" s="30"/>
      <c r="E25" s="72"/>
      <c r="F25" s="66"/>
      <c r="G25" s="92"/>
      <c r="H25" s="27"/>
      <c r="I25" s="66"/>
      <c r="J25" s="92"/>
      <c r="K25" s="27"/>
      <c r="L25" s="66"/>
      <c r="M25" s="92"/>
      <c r="N25" s="27"/>
      <c r="O25" s="39"/>
      <c r="P25" s="39"/>
      <c r="Q25" s="66"/>
      <c r="R25" s="62"/>
      <c r="T25" s="138"/>
    </row>
    <row r="26" spans="1:20" ht="12.75" customHeight="1">
      <c r="A26" s="14"/>
      <c r="B26" s="35" t="s">
        <v>56</v>
      </c>
      <c r="C26" s="30"/>
      <c r="D26" s="30"/>
      <c r="E26" s="72"/>
      <c r="F26" s="87"/>
      <c r="G26" s="94"/>
      <c r="H26" s="98"/>
      <c r="I26" s="87"/>
      <c r="J26" s="94"/>
      <c r="K26" s="98"/>
      <c r="L26" s="87"/>
      <c r="M26" s="94"/>
      <c r="N26" s="98"/>
      <c r="O26" s="118"/>
      <c r="P26" s="118"/>
      <c r="Q26" s="87"/>
      <c r="R26" s="62"/>
      <c r="T26" s="138"/>
    </row>
    <row r="27" spans="1:20" s="2" customFormat="1" ht="13.5" customHeight="1">
      <c r="A27" s="15"/>
      <c r="B27" s="36" t="s">
        <v>30</v>
      </c>
      <c r="C27" s="55"/>
      <c r="D27" s="55"/>
      <c r="E27" s="73"/>
      <c r="F27" s="66" t="s">
        <v>85</v>
      </c>
      <c r="G27" s="46"/>
      <c r="H27" s="46"/>
      <c r="I27" s="46"/>
      <c r="J27" s="46"/>
      <c r="K27" s="46"/>
      <c r="L27" s="46"/>
      <c r="M27" s="46"/>
      <c r="N27" s="46"/>
      <c r="O27" s="46"/>
      <c r="P27" s="46"/>
      <c r="Q27" s="46"/>
      <c r="R27" s="46"/>
      <c r="S27" s="46"/>
      <c r="T27" s="139"/>
    </row>
    <row r="28" spans="1:20" s="2" customFormat="1" ht="13.5" customHeight="1">
      <c r="A28" s="15"/>
      <c r="B28" s="37"/>
      <c r="C28" s="56"/>
      <c r="D28" s="56"/>
      <c r="E28" s="74"/>
      <c r="F28" s="88" t="s">
        <v>59</v>
      </c>
      <c r="G28" s="95"/>
      <c r="H28" s="95"/>
      <c r="I28" s="105" t="s">
        <v>32</v>
      </c>
      <c r="J28" s="105"/>
      <c r="K28" s="105"/>
      <c r="L28" s="105"/>
      <c r="M28" s="105" t="s">
        <v>84</v>
      </c>
      <c r="N28" s="105"/>
      <c r="O28" s="105"/>
      <c r="P28" s="105"/>
      <c r="Q28" s="105" t="s">
        <v>87</v>
      </c>
      <c r="R28" s="105"/>
      <c r="S28" s="105"/>
      <c r="T28" s="140"/>
    </row>
    <row r="29" spans="1:20" s="2" customFormat="1" ht="13.5" customHeight="1">
      <c r="A29" s="15"/>
      <c r="B29" s="37"/>
      <c r="C29" s="56"/>
      <c r="D29" s="56"/>
      <c r="E29" s="74"/>
      <c r="F29" s="88" t="s">
        <v>89</v>
      </c>
      <c r="G29" s="95"/>
      <c r="H29" s="95"/>
      <c r="I29" s="66"/>
      <c r="J29" s="92"/>
      <c r="K29" s="92"/>
      <c r="L29" s="27"/>
      <c r="M29" s="66"/>
      <c r="N29" s="92"/>
      <c r="O29" s="92"/>
      <c r="P29" s="27"/>
      <c r="Q29" s="66"/>
      <c r="R29" s="123"/>
      <c r="S29" s="123"/>
      <c r="T29" s="133"/>
    </row>
    <row r="30" spans="1:20" s="2" customFormat="1" ht="13.5" customHeight="1">
      <c r="A30" s="15"/>
      <c r="B30" s="37"/>
      <c r="C30" s="56"/>
      <c r="D30" s="56"/>
      <c r="E30" s="74"/>
      <c r="F30" s="88" t="s">
        <v>91</v>
      </c>
      <c r="G30" s="95"/>
      <c r="H30" s="95"/>
      <c r="I30" s="66"/>
      <c r="J30" s="92"/>
      <c r="K30" s="92"/>
      <c r="L30" s="27"/>
      <c r="M30" s="66"/>
      <c r="N30" s="92"/>
      <c r="O30" s="92"/>
      <c r="P30" s="27"/>
      <c r="Q30" s="66"/>
      <c r="R30" s="123"/>
      <c r="S30" s="123"/>
      <c r="T30" s="133"/>
    </row>
    <row r="31" spans="1:20" s="2" customFormat="1" ht="13.5" customHeight="1">
      <c r="A31" s="16"/>
      <c r="B31" s="38"/>
      <c r="C31" s="57"/>
      <c r="D31" s="57"/>
      <c r="E31" s="75"/>
      <c r="F31" s="88" t="s">
        <v>83</v>
      </c>
      <c r="G31" s="95"/>
      <c r="H31" s="95"/>
      <c r="I31" s="66"/>
      <c r="J31" s="92"/>
      <c r="K31" s="92"/>
      <c r="L31" s="27"/>
      <c r="M31" s="66"/>
      <c r="N31" s="92"/>
      <c r="O31" s="92"/>
      <c r="P31" s="27"/>
      <c r="Q31" s="66"/>
      <c r="R31" s="123"/>
      <c r="S31" s="123"/>
      <c r="T31" s="133"/>
    </row>
    <row r="32" spans="1:20" ht="12.75" customHeight="1">
      <c r="A32" s="17" t="s">
        <v>92</v>
      </c>
      <c r="B32" s="39"/>
      <c r="C32" s="39"/>
      <c r="D32" s="39"/>
      <c r="E32" s="39"/>
      <c r="F32" s="66"/>
      <c r="G32" s="92"/>
      <c r="H32" s="92"/>
      <c r="I32" s="92"/>
      <c r="J32" s="92"/>
      <c r="K32" s="92"/>
      <c r="L32" s="92"/>
      <c r="M32" s="92"/>
      <c r="N32" s="92"/>
      <c r="O32" s="92"/>
      <c r="P32" s="92"/>
      <c r="Q32" s="92"/>
      <c r="R32" s="47"/>
      <c r="S32" s="47"/>
      <c r="T32" s="141"/>
    </row>
    <row r="33" spans="1:21" ht="12.75" customHeight="1">
      <c r="A33" s="17"/>
      <c r="B33" s="40" t="s">
        <v>68</v>
      </c>
      <c r="C33" s="40"/>
      <c r="D33" s="40"/>
      <c r="E33" s="40"/>
      <c r="F33" s="44" t="s">
        <v>93</v>
      </c>
      <c r="G33" s="60"/>
      <c r="H33" s="60"/>
      <c r="I33" s="60"/>
      <c r="J33" s="60"/>
      <c r="K33" s="60"/>
      <c r="L33" s="60"/>
      <c r="M33" s="60"/>
      <c r="N33" s="60"/>
      <c r="O33" s="60"/>
      <c r="P33" s="60"/>
      <c r="Q33" s="60"/>
      <c r="R33" s="47"/>
      <c r="S33" s="47"/>
      <c r="T33" s="141"/>
    </row>
    <row r="34" spans="1:21" ht="12.75" customHeight="1">
      <c r="A34" s="17"/>
      <c r="B34" s="40" t="s">
        <v>64</v>
      </c>
      <c r="C34" s="40"/>
      <c r="D34" s="40"/>
      <c r="E34" s="40"/>
      <c r="F34" s="44" t="s">
        <v>94</v>
      </c>
      <c r="G34" s="60"/>
      <c r="H34" s="60"/>
      <c r="I34" s="60"/>
      <c r="J34" s="60"/>
      <c r="K34" s="60"/>
      <c r="L34" s="60"/>
      <c r="M34" s="60"/>
      <c r="N34" s="60"/>
      <c r="O34" s="60"/>
      <c r="P34" s="60"/>
      <c r="Q34" s="60"/>
      <c r="R34" s="47"/>
      <c r="S34" s="47"/>
      <c r="T34" s="141"/>
    </row>
    <row r="35" spans="1:21" ht="12.75" customHeight="1">
      <c r="A35" s="17"/>
      <c r="B35" s="41" t="s">
        <v>72</v>
      </c>
      <c r="C35" s="58"/>
      <c r="D35" s="58"/>
      <c r="E35" s="76"/>
      <c r="F35" s="89" t="s">
        <v>41</v>
      </c>
      <c r="G35" s="53"/>
      <c r="H35" s="99" t="s">
        <v>95</v>
      </c>
      <c r="I35" s="99"/>
      <c r="J35" s="99"/>
      <c r="K35" s="99"/>
      <c r="L35" s="99"/>
      <c r="M35" s="99"/>
      <c r="N35" s="99"/>
      <c r="O35" s="99"/>
      <c r="P35" s="99"/>
      <c r="Q35" s="121"/>
      <c r="R35" s="124"/>
      <c r="S35" s="126"/>
      <c r="T35" s="142"/>
    </row>
    <row r="36" spans="1:21" ht="12.75" customHeight="1">
      <c r="A36" s="17"/>
      <c r="B36" s="42"/>
      <c r="C36" s="4"/>
      <c r="D36" s="4"/>
      <c r="E36" s="77"/>
      <c r="F36" s="89"/>
      <c r="G36" s="53"/>
      <c r="H36" s="100" t="s">
        <v>96</v>
      </c>
      <c r="I36" s="100"/>
      <c r="J36" s="100" t="s">
        <v>98</v>
      </c>
      <c r="K36" s="100"/>
      <c r="L36" s="100" t="s">
        <v>99</v>
      </c>
      <c r="M36" s="100"/>
      <c r="N36" s="100" t="s">
        <v>100</v>
      </c>
      <c r="O36" s="100"/>
      <c r="P36" s="100" t="s">
        <v>28</v>
      </c>
      <c r="Q36" s="34"/>
      <c r="R36" s="62"/>
      <c r="T36" s="138"/>
    </row>
    <row r="37" spans="1:21" ht="12.75" customHeight="1">
      <c r="A37" s="17"/>
      <c r="B37" s="42"/>
      <c r="C37" s="4"/>
      <c r="D37" s="4"/>
      <c r="E37" s="77"/>
      <c r="F37" s="39"/>
      <c r="G37" s="39"/>
      <c r="H37" s="39"/>
      <c r="I37" s="39"/>
      <c r="J37" s="39"/>
      <c r="K37" s="39"/>
      <c r="L37" s="39"/>
      <c r="M37" s="39"/>
      <c r="N37" s="39"/>
      <c r="O37" s="39"/>
      <c r="P37" s="39"/>
      <c r="Q37" s="66"/>
      <c r="R37" s="62"/>
      <c r="T37" s="138"/>
    </row>
    <row r="38" spans="1:21" ht="12.75" customHeight="1">
      <c r="A38" s="17"/>
      <c r="B38" s="42"/>
      <c r="C38" s="4"/>
      <c r="D38" s="4"/>
      <c r="E38" s="77"/>
      <c r="F38" s="39" t="s">
        <v>102</v>
      </c>
      <c r="G38" s="39"/>
      <c r="H38" s="39" t="s">
        <v>26</v>
      </c>
      <c r="I38" s="66"/>
      <c r="J38" s="107" t="s">
        <v>103</v>
      </c>
      <c r="K38" s="107"/>
      <c r="L38" s="28"/>
      <c r="M38" s="28"/>
      <c r="N38" s="28"/>
      <c r="O38" s="28"/>
      <c r="P38" s="28"/>
      <c r="Q38" s="28"/>
      <c r="R38" s="3"/>
      <c r="S38" s="3"/>
      <c r="T38" s="143"/>
      <c r="U38" s="3"/>
    </row>
    <row r="39" spans="1:21" ht="12.75" customHeight="1">
      <c r="A39" s="17"/>
      <c r="B39" s="42"/>
      <c r="C39" s="4"/>
      <c r="D39" s="4"/>
      <c r="E39" s="77"/>
      <c r="F39" s="39"/>
      <c r="G39" s="39"/>
      <c r="H39" s="39"/>
      <c r="I39" s="66"/>
      <c r="J39" s="107"/>
      <c r="K39" s="107"/>
      <c r="L39" s="3"/>
      <c r="M39" s="3"/>
      <c r="N39" s="3"/>
      <c r="O39" s="3"/>
      <c r="P39" s="3"/>
      <c r="Q39" s="3"/>
      <c r="R39" s="3"/>
      <c r="S39" s="3"/>
      <c r="T39" s="143"/>
      <c r="U39" s="3"/>
    </row>
    <row r="40" spans="1:21" ht="12.75" customHeight="1">
      <c r="A40" s="17"/>
      <c r="B40" s="43"/>
      <c r="C40" s="59"/>
      <c r="D40" s="59"/>
      <c r="E40" s="78"/>
      <c r="F40" s="66"/>
      <c r="G40" s="27"/>
      <c r="H40" s="66"/>
      <c r="I40" s="92"/>
      <c r="J40" s="39"/>
      <c r="K40" s="39"/>
      <c r="L40" s="29"/>
      <c r="M40" s="29"/>
      <c r="N40" s="29"/>
      <c r="O40" s="29"/>
      <c r="P40" s="29"/>
      <c r="Q40" s="29"/>
      <c r="R40" s="29"/>
      <c r="S40" s="29"/>
      <c r="T40" s="134"/>
      <c r="U40" s="3"/>
    </row>
    <row r="41" spans="1:21" ht="12.75" customHeight="1">
      <c r="A41" s="17"/>
      <c r="B41" s="44" t="s">
        <v>105</v>
      </c>
      <c r="C41" s="60"/>
      <c r="D41" s="60"/>
      <c r="E41" s="79"/>
      <c r="F41" s="66" t="s">
        <v>106</v>
      </c>
      <c r="G41" s="92"/>
      <c r="H41" s="92"/>
      <c r="I41" s="92"/>
      <c r="J41" s="92"/>
      <c r="K41" s="92"/>
      <c r="L41" s="92"/>
      <c r="M41" s="92"/>
      <c r="N41" s="92"/>
      <c r="O41" s="92"/>
      <c r="P41" s="92"/>
      <c r="Q41" s="92"/>
      <c r="R41" s="47"/>
      <c r="S41" s="47"/>
      <c r="T41" s="141"/>
    </row>
    <row r="42" spans="1:21" ht="12.75" customHeight="1">
      <c r="A42" s="17"/>
      <c r="B42" s="40" t="s">
        <v>108</v>
      </c>
      <c r="C42" s="40"/>
      <c r="D42" s="40"/>
      <c r="E42" s="40"/>
      <c r="F42" s="86"/>
      <c r="G42" s="93"/>
      <c r="H42" s="93"/>
      <c r="I42" s="93"/>
      <c r="J42" s="93"/>
      <c r="K42" s="93"/>
      <c r="L42" s="93"/>
      <c r="M42" s="93"/>
      <c r="N42" s="93"/>
      <c r="O42" s="93"/>
      <c r="P42" s="93"/>
      <c r="Q42" s="93"/>
      <c r="R42" s="47"/>
      <c r="S42" s="47"/>
      <c r="T42" s="141"/>
    </row>
    <row r="43" spans="1:21" ht="12.75" customHeight="1">
      <c r="A43" s="17"/>
      <c r="B43" s="44" t="s">
        <v>65</v>
      </c>
      <c r="C43" s="60"/>
      <c r="D43" s="60"/>
      <c r="E43" s="79"/>
      <c r="F43" s="66" t="s">
        <v>109</v>
      </c>
      <c r="G43" s="92"/>
      <c r="H43" s="92"/>
      <c r="I43" s="92"/>
      <c r="J43" s="92"/>
      <c r="K43" s="92"/>
      <c r="L43" s="92"/>
      <c r="M43" s="92"/>
      <c r="N43" s="92"/>
      <c r="O43" s="92"/>
      <c r="P43" s="92"/>
      <c r="Q43" s="92"/>
      <c r="R43" s="47"/>
      <c r="S43" s="47"/>
      <c r="T43" s="141"/>
    </row>
    <row r="44" spans="1:21" ht="12.75" customHeight="1">
      <c r="A44" s="17"/>
      <c r="B44" s="40" t="s">
        <v>110</v>
      </c>
      <c r="C44" s="40"/>
      <c r="D44" s="40"/>
      <c r="E44" s="40"/>
      <c r="F44" s="66"/>
      <c r="G44" s="92"/>
      <c r="H44" s="92"/>
      <c r="I44" s="92"/>
      <c r="J44" s="92"/>
      <c r="K44" s="92"/>
      <c r="L44" s="92"/>
      <c r="M44" s="92"/>
      <c r="N44" s="92"/>
      <c r="O44" s="92"/>
      <c r="P44" s="92"/>
      <c r="Q44" s="92"/>
      <c r="R44" s="47"/>
      <c r="S44" s="47"/>
      <c r="T44" s="141"/>
    </row>
    <row r="45" spans="1:21" ht="12.75" customHeight="1">
      <c r="A45" s="17"/>
      <c r="B45" s="40"/>
      <c r="C45" s="40"/>
      <c r="D45" s="40"/>
      <c r="E45" s="40"/>
      <c r="F45" s="66"/>
      <c r="G45" s="92"/>
      <c r="H45" s="92"/>
      <c r="I45" s="92"/>
      <c r="J45" s="92"/>
      <c r="K45" s="92"/>
      <c r="L45" s="92"/>
      <c r="M45" s="92"/>
      <c r="N45" s="92"/>
      <c r="O45" s="92"/>
      <c r="P45" s="92"/>
      <c r="Q45" s="92"/>
      <c r="R45" s="47"/>
      <c r="S45" s="47"/>
      <c r="T45" s="141"/>
    </row>
    <row r="46" spans="1:21" ht="12.75" customHeight="1">
      <c r="A46" s="17"/>
      <c r="B46" s="40" t="s">
        <v>101</v>
      </c>
      <c r="C46" s="40"/>
      <c r="D46" s="40"/>
      <c r="E46" s="40"/>
      <c r="F46" s="66"/>
      <c r="G46" s="92"/>
      <c r="H46" s="92"/>
      <c r="I46" s="92"/>
      <c r="J46" s="92"/>
      <c r="K46" s="92"/>
      <c r="L46" s="92"/>
      <c r="M46" s="92"/>
      <c r="N46" s="92"/>
      <c r="O46" s="92"/>
      <c r="P46" s="92"/>
      <c r="Q46" s="92"/>
      <c r="R46" s="47"/>
      <c r="S46" s="47"/>
      <c r="T46" s="141"/>
    </row>
    <row r="47" spans="1:21" ht="12.75" customHeight="1">
      <c r="A47" s="17"/>
      <c r="B47" s="40" t="s">
        <v>111</v>
      </c>
      <c r="C47" s="40"/>
      <c r="D47" s="40"/>
      <c r="E47" s="40"/>
      <c r="F47" s="34" t="s">
        <v>112</v>
      </c>
      <c r="G47" s="29"/>
      <c r="H47" s="29"/>
      <c r="I47" s="54"/>
      <c r="J47" s="34" t="s">
        <v>113</v>
      </c>
      <c r="K47" s="29"/>
      <c r="L47" s="29"/>
      <c r="M47" s="54"/>
      <c r="N47" s="66"/>
      <c r="O47" s="46"/>
      <c r="P47" s="46"/>
      <c r="Q47" s="46"/>
      <c r="R47" s="123"/>
      <c r="S47" s="123"/>
      <c r="T47" s="133"/>
    </row>
    <row r="48" spans="1:21" ht="12.75" customHeight="1">
      <c r="A48" s="17"/>
      <c r="B48" s="45"/>
      <c r="C48" s="45"/>
      <c r="D48" s="45"/>
      <c r="E48" s="45"/>
      <c r="F48" s="66" t="s">
        <v>115</v>
      </c>
      <c r="G48" s="92"/>
      <c r="H48" s="92"/>
      <c r="I48" s="27"/>
      <c r="J48" s="108" t="s">
        <v>118</v>
      </c>
      <c r="K48" s="111"/>
      <c r="L48" s="28"/>
      <c r="M48" s="52"/>
      <c r="N48" s="116" t="s">
        <v>120</v>
      </c>
      <c r="O48" s="89"/>
      <c r="P48" s="1"/>
      <c r="Q48" s="1"/>
      <c r="R48" s="56"/>
      <c r="S48" s="56"/>
      <c r="T48" s="138"/>
    </row>
    <row r="49" spans="1:20" ht="12.75" customHeight="1">
      <c r="A49" s="17"/>
      <c r="B49" s="45"/>
      <c r="C49" s="45"/>
      <c r="D49" s="45"/>
      <c r="E49" s="45"/>
      <c r="F49" s="66" t="s">
        <v>121</v>
      </c>
      <c r="G49" s="92"/>
      <c r="H49" s="92"/>
      <c r="I49" s="27"/>
      <c r="J49" s="66"/>
      <c r="K49" s="46"/>
      <c r="L49" s="46"/>
      <c r="M49" s="46"/>
      <c r="N49" s="46"/>
      <c r="O49" s="46"/>
      <c r="P49" s="46"/>
      <c r="Q49" s="46"/>
      <c r="R49" s="123"/>
      <c r="S49" s="123"/>
      <c r="T49" s="133"/>
    </row>
    <row r="50" spans="1:20" ht="12.75" customHeight="1">
      <c r="A50" s="18" t="s">
        <v>123</v>
      </c>
      <c r="B50" s="46"/>
      <c r="C50" s="46"/>
      <c r="D50" s="46"/>
      <c r="E50" s="80"/>
      <c r="F50" s="66" t="s">
        <v>49</v>
      </c>
      <c r="G50" s="27"/>
      <c r="H50" s="101"/>
      <c r="I50" s="101"/>
      <c r="J50" s="109"/>
      <c r="K50" s="112"/>
      <c r="L50" s="100" t="s">
        <v>124</v>
      </c>
      <c r="M50" s="100"/>
      <c r="N50" s="100"/>
      <c r="O50" s="119"/>
      <c r="P50" s="46"/>
      <c r="Q50" s="46"/>
      <c r="R50" s="46"/>
      <c r="S50" s="46"/>
      <c r="T50" s="139"/>
    </row>
    <row r="51" spans="1:20" ht="26.25" customHeight="1">
      <c r="A51" s="19" t="s">
        <v>5</v>
      </c>
      <c r="B51" s="47"/>
      <c r="C51" s="47"/>
      <c r="D51" s="47"/>
      <c r="E51" s="81"/>
      <c r="F51" s="66"/>
      <c r="G51" s="92"/>
      <c r="H51" s="92"/>
      <c r="I51" s="92"/>
      <c r="J51" s="92"/>
      <c r="K51" s="92"/>
      <c r="L51" s="92"/>
      <c r="M51" s="92"/>
      <c r="N51" s="92"/>
      <c r="O51" s="92"/>
      <c r="P51" s="92"/>
      <c r="Q51" s="92"/>
      <c r="R51" s="47"/>
      <c r="S51" s="47"/>
      <c r="T51" s="141"/>
    </row>
    <row r="52" spans="1:20" ht="39" customHeight="1">
      <c r="A52" s="20" t="s">
        <v>126</v>
      </c>
      <c r="B52" s="48"/>
      <c r="C52" s="48"/>
      <c r="D52" s="48"/>
      <c r="E52" s="48"/>
      <c r="F52" s="90" t="s">
        <v>128</v>
      </c>
      <c r="G52" s="96"/>
      <c r="H52" s="96"/>
      <c r="I52" s="96"/>
      <c r="J52" s="96"/>
      <c r="K52" s="96"/>
      <c r="L52" s="96"/>
      <c r="M52" s="96"/>
      <c r="N52" s="96"/>
      <c r="O52" s="96"/>
      <c r="P52" s="96"/>
      <c r="Q52" s="96"/>
      <c r="R52" s="125"/>
      <c r="S52" s="125"/>
      <c r="T52" s="144"/>
    </row>
    <row r="53" spans="1:20" ht="12.75" customHeight="1">
      <c r="A53" s="21" t="s">
        <v>79</v>
      </c>
    </row>
    <row r="54" spans="1:20" ht="12.75" customHeight="1">
      <c r="A54" s="22" t="s">
        <v>130</v>
      </c>
      <c r="B54" s="49"/>
      <c r="C54" s="49"/>
      <c r="D54" s="49"/>
      <c r="E54" s="49"/>
      <c r="F54" s="49"/>
      <c r="G54" s="49"/>
      <c r="H54" s="49"/>
      <c r="I54" s="49"/>
      <c r="J54" s="49"/>
      <c r="K54" s="49"/>
      <c r="L54" s="49"/>
      <c r="M54" s="49"/>
      <c r="N54" s="49"/>
      <c r="O54" s="49"/>
      <c r="P54" s="49"/>
      <c r="Q54" s="49"/>
      <c r="R54" s="49"/>
      <c r="S54" s="49"/>
      <c r="T54" s="49"/>
    </row>
    <row r="55" spans="1:20" ht="12.75" customHeight="1">
      <c r="A55" s="22" t="s">
        <v>132</v>
      </c>
      <c r="B55" s="49"/>
      <c r="C55" s="49"/>
      <c r="D55" s="49"/>
      <c r="E55" s="49"/>
      <c r="F55" s="49"/>
      <c r="G55" s="49"/>
      <c r="H55" s="49"/>
      <c r="I55" s="49"/>
      <c r="J55" s="49"/>
      <c r="K55" s="49"/>
      <c r="L55" s="49"/>
      <c r="M55" s="49"/>
      <c r="N55" s="49"/>
      <c r="O55" s="49"/>
      <c r="P55" s="49"/>
      <c r="Q55" s="49"/>
      <c r="R55" s="49"/>
      <c r="S55" s="49"/>
      <c r="T55" s="49"/>
    </row>
    <row r="56" spans="1:20" ht="12.75" customHeight="1">
      <c r="A56" s="22" t="s">
        <v>134</v>
      </c>
      <c r="B56" s="49"/>
      <c r="C56" s="49"/>
      <c r="D56" s="49"/>
      <c r="E56" s="49"/>
      <c r="F56" s="49"/>
      <c r="G56" s="49"/>
      <c r="H56" s="49"/>
      <c r="I56" s="49"/>
      <c r="J56" s="49"/>
      <c r="K56" s="49"/>
      <c r="L56" s="49"/>
      <c r="M56" s="49"/>
      <c r="N56" s="49"/>
      <c r="O56" s="49"/>
      <c r="P56" s="49"/>
      <c r="Q56" s="49"/>
      <c r="R56" s="49"/>
      <c r="S56" s="49"/>
      <c r="T56" s="49"/>
    </row>
    <row r="57" spans="1:20" s="3" customFormat="1" ht="13.5" customHeight="1">
      <c r="A57" s="22" t="s">
        <v>135</v>
      </c>
      <c r="B57" s="22"/>
      <c r="C57" s="22"/>
      <c r="D57" s="22"/>
      <c r="E57" s="22"/>
      <c r="F57" s="22"/>
      <c r="G57" s="22"/>
      <c r="H57" s="22"/>
      <c r="I57" s="22"/>
      <c r="J57" s="22"/>
      <c r="K57" s="22"/>
      <c r="L57" s="22"/>
      <c r="M57" s="22"/>
      <c r="N57" s="22"/>
      <c r="O57" s="22"/>
      <c r="P57" s="22"/>
      <c r="Q57" s="22"/>
      <c r="R57" s="3"/>
      <c r="S57" s="3"/>
      <c r="T57" s="3"/>
    </row>
    <row r="58" spans="1:20" ht="12.75" customHeight="1">
      <c r="A58" s="22" t="s">
        <v>137</v>
      </c>
      <c r="B58" s="49"/>
      <c r="C58" s="49"/>
      <c r="D58" s="49"/>
      <c r="E58" s="49"/>
      <c r="F58" s="49"/>
      <c r="G58" s="49"/>
      <c r="H58" s="49"/>
      <c r="I58" s="49"/>
      <c r="J58" s="49"/>
      <c r="K58" s="49"/>
      <c r="L58" s="49"/>
      <c r="M58" s="49"/>
      <c r="N58" s="49"/>
      <c r="O58" s="49"/>
      <c r="P58" s="49"/>
      <c r="Q58" s="49"/>
      <c r="R58" s="49"/>
      <c r="S58" s="49"/>
      <c r="T58" s="49"/>
    </row>
    <row r="59" spans="1:20" ht="12.75" customHeight="1">
      <c r="A59" s="22" t="s">
        <v>139</v>
      </c>
      <c r="B59" s="49"/>
      <c r="C59" s="49"/>
      <c r="D59" s="49"/>
      <c r="E59" s="49"/>
      <c r="F59" s="49"/>
      <c r="G59" s="49"/>
      <c r="H59" s="49"/>
      <c r="I59" s="49"/>
      <c r="J59" s="49"/>
      <c r="K59" s="49"/>
      <c r="L59" s="49"/>
      <c r="M59" s="49"/>
      <c r="N59" s="49"/>
      <c r="O59" s="49"/>
      <c r="P59" s="49"/>
      <c r="Q59" s="49"/>
      <c r="R59" s="49"/>
      <c r="S59" s="49"/>
      <c r="T59" s="49"/>
    </row>
    <row r="60" spans="1:20" ht="12.75" customHeight="1">
      <c r="A60" s="22" t="s">
        <v>140</v>
      </c>
      <c r="B60" s="49"/>
      <c r="C60" s="49"/>
      <c r="D60" s="49"/>
      <c r="E60" s="49"/>
      <c r="F60" s="49"/>
      <c r="G60" s="49"/>
      <c r="H60" s="49"/>
      <c r="I60" s="49"/>
      <c r="J60" s="49"/>
      <c r="K60" s="49"/>
      <c r="L60" s="49"/>
      <c r="M60" s="49"/>
      <c r="N60" s="49"/>
      <c r="O60" s="49"/>
      <c r="P60" s="49"/>
      <c r="Q60" s="49"/>
      <c r="R60" s="49"/>
      <c r="S60" s="49"/>
      <c r="T60" s="49"/>
    </row>
    <row r="61" spans="1:20" ht="12.75" customHeight="1">
      <c r="A61" s="22"/>
      <c r="B61" s="49"/>
      <c r="C61" s="49"/>
      <c r="D61" s="49"/>
      <c r="E61" s="49"/>
      <c r="F61" s="49"/>
      <c r="G61" s="49"/>
      <c r="H61" s="49"/>
      <c r="I61" s="49"/>
      <c r="J61" s="49"/>
      <c r="K61" s="49"/>
      <c r="L61" s="49"/>
      <c r="M61" s="49"/>
      <c r="N61" s="49"/>
      <c r="O61" s="49"/>
      <c r="P61" s="49"/>
      <c r="Q61" s="49"/>
    </row>
    <row r="62" spans="1:20" ht="12.75" customHeight="1">
      <c r="A62" s="23"/>
      <c r="B62" s="23"/>
      <c r="C62" s="23"/>
    </row>
    <row r="63" spans="1:20" ht="12.75" customHeight="1">
      <c r="A63" s="23"/>
      <c r="B63" s="23"/>
      <c r="C63" s="23"/>
    </row>
    <row r="64" spans="1:20" ht="12.75" customHeight="1">
      <c r="A64" s="23"/>
      <c r="B64" s="23"/>
      <c r="C64" s="23"/>
    </row>
    <row r="65" spans="1:3" ht="12.75" customHeight="1">
      <c r="A65" s="23"/>
      <c r="B65" s="23"/>
      <c r="C65" s="23"/>
    </row>
    <row r="66" spans="1:3" ht="12.75" customHeight="1">
      <c r="A66" s="23"/>
      <c r="B66" s="23"/>
      <c r="C66" s="23"/>
    </row>
  </sheetData>
  <mergeCells count="169">
    <mergeCell ref="N4:O4"/>
    <mergeCell ref="P4:T4"/>
    <mergeCell ref="B6:C6"/>
    <mergeCell ref="D6:T6"/>
    <mergeCell ref="B7:C7"/>
    <mergeCell ref="D7:T7"/>
    <mergeCell ref="I9:J9"/>
    <mergeCell ref="B11:C11"/>
    <mergeCell ref="D11:E11"/>
    <mergeCell ref="F11:J11"/>
    <mergeCell ref="K11:L11"/>
    <mergeCell ref="M11:T11"/>
    <mergeCell ref="A12:I12"/>
    <mergeCell ref="J12:T12"/>
    <mergeCell ref="A13:B13"/>
    <mergeCell ref="C13:D13"/>
    <mergeCell ref="L13:T13"/>
    <mergeCell ref="A14:B14"/>
    <mergeCell ref="C14:D14"/>
    <mergeCell ref="E14:I14"/>
    <mergeCell ref="F15:H15"/>
    <mergeCell ref="I15:K15"/>
    <mergeCell ref="L15:N15"/>
    <mergeCell ref="O15:Q15"/>
    <mergeCell ref="R15:T15"/>
    <mergeCell ref="G16:H16"/>
    <mergeCell ref="J16:K16"/>
    <mergeCell ref="M16:N16"/>
    <mergeCell ref="P16:Q16"/>
    <mergeCell ref="S16:T16"/>
    <mergeCell ref="D17:E17"/>
    <mergeCell ref="G17:H17"/>
    <mergeCell ref="J17:K17"/>
    <mergeCell ref="M17:N17"/>
    <mergeCell ref="P17:Q17"/>
    <mergeCell ref="S17:T17"/>
    <mergeCell ref="D18:E18"/>
    <mergeCell ref="G18:H18"/>
    <mergeCell ref="J18:K18"/>
    <mergeCell ref="M18:N18"/>
    <mergeCell ref="P18:Q18"/>
    <mergeCell ref="S18:T18"/>
    <mergeCell ref="B19:E19"/>
    <mergeCell ref="F19:H19"/>
    <mergeCell ref="I19:K19"/>
    <mergeCell ref="L19:N19"/>
    <mergeCell ref="O19:Q19"/>
    <mergeCell ref="R19:T19"/>
    <mergeCell ref="B20:E20"/>
    <mergeCell ref="F20:H20"/>
    <mergeCell ref="I20:K20"/>
    <mergeCell ref="L20:N20"/>
    <mergeCell ref="O20:Q20"/>
    <mergeCell ref="R20:T20"/>
    <mergeCell ref="F21:H21"/>
    <mergeCell ref="I21:K21"/>
    <mergeCell ref="L21:N21"/>
    <mergeCell ref="O21:Q21"/>
    <mergeCell ref="G22:H22"/>
    <mergeCell ref="J22:K22"/>
    <mergeCell ref="M22:N22"/>
    <mergeCell ref="P22:Q22"/>
    <mergeCell ref="D23:E23"/>
    <mergeCell ref="G23:H23"/>
    <mergeCell ref="J23:K23"/>
    <mergeCell ref="M23:N23"/>
    <mergeCell ref="P23:Q23"/>
    <mergeCell ref="D24:E24"/>
    <mergeCell ref="G24:H24"/>
    <mergeCell ref="J24:K24"/>
    <mergeCell ref="M24:N24"/>
    <mergeCell ref="P24:Q24"/>
    <mergeCell ref="B25:E25"/>
    <mergeCell ref="F25:H25"/>
    <mergeCell ref="I25:K25"/>
    <mergeCell ref="L25:N25"/>
    <mergeCell ref="O25:Q25"/>
    <mergeCell ref="B26:E26"/>
    <mergeCell ref="F26:H26"/>
    <mergeCell ref="I26:K26"/>
    <mergeCell ref="L26:N26"/>
    <mergeCell ref="O26:Q26"/>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B33:E33"/>
    <mergeCell ref="F33:T33"/>
    <mergeCell ref="B34:E34"/>
    <mergeCell ref="F34:T34"/>
    <mergeCell ref="H35:Q35"/>
    <mergeCell ref="H36:I36"/>
    <mergeCell ref="J36:K36"/>
    <mergeCell ref="L36:M36"/>
    <mergeCell ref="N36:O36"/>
    <mergeCell ref="P36:Q36"/>
    <mergeCell ref="F37:G37"/>
    <mergeCell ref="H37:I37"/>
    <mergeCell ref="J37:K37"/>
    <mergeCell ref="L37:M37"/>
    <mergeCell ref="N37:O37"/>
    <mergeCell ref="P37:Q37"/>
    <mergeCell ref="F40:G40"/>
    <mergeCell ref="H40:I40"/>
    <mergeCell ref="J40:K40"/>
    <mergeCell ref="B41:E41"/>
    <mergeCell ref="F41:T41"/>
    <mergeCell ref="B42:E42"/>
    <mergeCell ref="F42:T42"/>
    <mergeCell ref="B43:E43"/>
    <mergeCell ref="F43:T43"/>
    <mergeCell ref="B46:E46"/>
    <mergeCell ref="F46:T46"/>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A62:C62"/>
    <mergeCell ref="A63:C63"/>
    <mergeCell ref="A64:C64"/>
    <mergeCell ref="A65:C65"/>
    <mergeCell ref="A66:C66"/>
    <mergeCell ref="A3:A4"/>
    <mergeCell ref="I3:I4"/>
    <mergeCell ref="B8:C10"/>
    <mergeCell ref="J13:K14"/>
    <mergeCell ref="A15:E16"/>
    <mergeCell ref="B17:C18"/>
    <mergeCell ref="B21:E22"/>
    <mergeCell ref="B23:C24"/>
    <mergeCell ref="B27:E31"/>
    <mergeCell ref="B35:E40"/>
    <mergeCell ref="F35:G36"/>
    <mergeCell ref="F38:G39"/>
    <mergeCell ref="H38:I39"/>
    <mergeCell ref="J38:K39"/>
    <mergeCell ref="B44:E45"/>
    <mergeCell ref="F44:T45"/>
    <mergeCell ref="B47:E49"/>
    <mergeCell ref="A33:A49"/>
  </mergeCells>
  <phoneticPr fontId="4"/>
  <printOptions horizontalCentered="1" verticalCentered="1"/>
  <pageMargins left="0.6692913385826772" right="0.19685039370078741" top="0.47244094488188981" bottom="0.27559055118110237" header="0.31496062992125984" footer="0.19685039370078741"/>
  <pageSetup paperSize="9" scale="103" fitToWidth="1" fitToHeight="1" orientation="portrait" usePrinterDefaults="1"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AN65"/>
  <sheetViews>
    <sheetView showGridLines="0" view="pageBreakPreview" topLeftCell="B1" zoomScale="115" zoomScaleSheetLayoutView="115" workbookViewId="0">
      <selection activeCell="AK4" sqref="AK4:AN4"/>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291</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151</v>
      </c>
      <c r="AH5" s="208">
        <v>40</v>
      </c>
      <c r="AI5" s="208"/>
      <c r="AJ5" s="208"/>
      <c r="AK5" s="204" t="s">
        <v>152</v>
      </c>
      <c r="AL5" s="215">
        <v>160</v>
      </c>
      <c r="AM5" s="204" t="s">
        <v>153</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154</v>
      </c>
      <c r="B7" s="163" t="s">
        <v>136</v>
      </c>
      <c r="C7" s="172" t="s">
        <v>156</v>
      </c>
      <c r="D7" s="157" t="s">
        <v>158</v>
      </c>
      <c r="E7" s="154" t="s">
        <v>159</v>
      </c>
      <c r="F7" s="193" t="s">
        <v>162</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163</v>
      </c>
      <c r="AL7" s="160" t="s">
        <v>165</v>
      </c>
      <c r="AM7" s="220" t="s">
        <v>3</v>
      </c>
      <c r="AN7" s="220"/>
    </row>
    <row r="8" spans="1:40" ht="15" customHeight="1">
      <c r="A8" s="152"/>
      <c r="B8" s="164"/>
      <c r="C8" s="173"/>
      <c r="D8" s="157"/>
      <c r="E8" s="154"/>
      <c r="F8" s="157" t="s">
        <v>167</v>
      </c>
      <c r="G8" s="157"/>
      <c r="H8" s="157"/>
      <c r="I8" s="157"/>
      <c r="J8" s="157"/>
      <c r="K8" s="157"/>
      <c r="L8" s="157"/>
      <c r="M8" s="157" t="s">
        <v>168</v>
      </c>
      <c r="N8" s="157"/>
      <c r="O8" s="157"/>
      <c r="P8" s="157"/>
      <c r="Q8" s="157"/>
      <c r="R8" s="157"/>
      <c r="S8" s="157"/>
      <c r="T8" s="157" t="s">
        <v>170</v>
      </c>
      <c r="U8" s="157"/>
      <c r="V8" s="157"/>
      <c r="W8" s="157"/>
      <c r="X8" s="157"/>
      <c r="Y8" s="157"/>
      <c r="Z8" s="157"/>
      <c r="AA8" s="157" t="s">
        <v>173</v>
      </c>
      <c r="AB8" s="157"/>
      <c r="AC8" s="157"/>
      <c r="AD8" s="157"/>
      <c r="AE8" s="157"/>
      <c r="AF8" s="157"/>
      <c r="AG8" s="157"/>
      <c r="AH8" s="157" t="s">
        <v>174</v>
      </c>
      <c r="AI8" s="157"/>
      <c r="AJ8" s="157"/>
      <c r="AK8" s="189"/>
      <c r="AL8" s="160"/>
      <c r="AM8" s="220"/>
      <c r="AN8" s="220"/>
    </row>
    <row r="9" spans="1:40" ht="15" customHeight="1">
      <c r="A9" s="152"/>
      <c r="B9" s="165" t="s">
        <v>221</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c r="C11" s="176"/>
      <c r="D11" s="183"/>
      <c r="E11" s="191"/>
      <c r="F11" s="312"/>
      <c r="G11" s="312"/>
      <c r="H11" s="312"/>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214">
        <f t="shared" ref="AK11:AK31" si="0">+SUM(F11:AJ11)</f>
        <v>0</v>
      </c>
      <c r="AL11" s="216">
        <f t="shared" ref="AL11:AL31" si="1">IF($AK$3="４週",AK11/4,AK11/(DAY(EOMONTH($F$9,0))/7))</f>
        <v>0</v>
      </c>
      <c r="AM11" s="221"/>
      <c r="AN11" s="221"/>
    </row>
    <row r="12" spans="1:40" ht="18" customHeight="1">
      <c r="A12" s="153">
        <v>2</v>
      </c>
      <c r="B12" s="229"/>
      <c r="C12" s="176"/>
      <c r="D12" s="183"/>
      <c r="E12" s="191"/>
      <c r="F12" s="312"/>
      <c r="G12" s="312"/>
      <c r="H12" s="312"/>
      <c r="I12" s="312"/>
      <c r="J12" s="312"/>
      <c r="K12" s="312"/>
      <c r="L12" s="312"/>
      <c r="M12" s="312"/>
      <c r="N12" s="312"/>
      <c r="O12" s="312"/>
      <c r="P12" s="312"/>
      <c r="Q12" s="312"/>
      <c r="R12" s="312"/>
      <c r="S12" s="312"/>
      <c r="T12" s="312"/>
      <c r="U12" s="312"/>
      <c r="V12" s="312"/>
      <c r="W12" s="312"/>
      <c r="X12" s="312"/>
      <c r="Y12" s="312"/>
      <c r="Z12" s="312"/>
      <c r="AA12" s="312"/>
      <c r="AB12" s="312"/>
      <c r="AC12" s="312"/>
      <c r="AD12" s="312"/>
      <c r="AE12" s="312"/>
      <c r="AF12" s="312"/>
      <c r="AG12" s="312"/>
      <c r="AH12" s="312"/>
      <c r="AI12" s="312"/>
      <c r="AJ12" s="312"/>
      <c r="AK12" s="214">
        <f t="shared" si="0"/>
        <v>0</v>
      </c>
      <c r="AL12" s="216">
        <f t="shared" si="1"/>
        <v>0</v>
      </c>
      <c r="AM12" s="221"/>
      <c r="AN12" s="221"/>
    </row>
    <row r="13" spans="1:40" ht="16.5" customHeight="1">
      <c r="A13" s="153">
        <v>3</v>
      </c>
      <c r="B13" s="229"/>
      <c r="C13" s="176"/>
      <c r="D13" s="183"/>
      <c r="E13" s="191"/>
      <c r="F13" s="31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2"/>
      <c r="AG13" s="312"/>
      <c r="AH13" s="312"/>
      <c r="AI13" s="312"/>
      <c r="AJ13" s="312"/>
      <c r="AK13" s="214">
        <f t="shared" si="0"/>
        <v>0</v>
      </c>
      <c r="AL13" s="216">
        <f t="shared" si="1"/>
        <v>0</v>
      </c>
      <c r="AM13" s="221"/>
      <c r="AN13" s="221"/>
    </row>
    <row r="14" spans="1:40" ht="18" customHeight="1">
      <c r="A14" s="153">
        <v>4</v>
      </c>
      <c r="B14" s="229"/>
      <c r="C14" s="176"/>
      <c r="D14" s="183"/>
      <c r="E14" s="191"/>
      <c r="F14" s="312"/>
      <c r="G14" s="312"/>
      <c r="H14" s="312"/>
      <c r="I14" s="312"/>
      <c r="J14" s="312"/>
      <c r="K14" s="312"/>
      <c r="L14" s="312"/>
      <c r="M14" s="312"/>
      <c r="N14" s="312"/>
      <c r="O14" s="312"/>
      <c r="P14" s="312"/>
      <c r="Q14" s="312"/>
      <c r="R14" s="312"/>
      <c r="S14" s="312"/>
      <c r="T14" s="312"/>
      <c r="U14" s="312"/>
      <c r="V14" s="312"/>
      <c r="W14" s="312"/>
      <c r="X14" s="312"/>
      <c r="Y14" s="312"/>
      <c r="Z14" s="312"/>
      <c r="AA14" s="312"/>
      <c r="AB14" s="312"/>
      <c r="AC14" s="312"/>
      <c r="AD14" s="312"/>
      <c r="AE14" s="312"/>
      <c r="AF14" s="312"/>
      <c r="AG14" s="312"/>
      <c r="AH14" s="312"/>
      <c r="AI14" s="312"/>
      <c r="AJ14" s="312"/>
      <c r="AK14" s="214">
        <f t="shared" si="0"/>
        <v>0</v>
      </c>
      <c r="AL14" s="216">
        <f t="shared" si="1"/>
        <v>0</v>
      </c>
      <c r="AM14" s="221"/>
      <c r="AN14" s="221"/>
    </row>
    <row r="15" spans="1:40" ht="18" customHeight="1">
      <c r="A15" s="153">
        <v>5</v>
      </c>
      <c r="B15" s="229"/>
      <c r="C15" s="176"/>
      <c r="D15" s="183"/>
      <c r="E15" s="191"/>
      <c r="F15" s="312"/>
      <c r="G15" s="312"/>
      <c r="H15" s="312"/>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214">
        <f t="shared" si="0"/>
        <v>0</v>
      </c>
      <c r="AL15" s="216">
        <f t="shared" si="1"/>
        <v>0</v>
      </c>
      <c r="AM15" s="221"/>
      <c r="AN15" s="221"/>
    </row>
    <row r="16" spans="1:40" ht="18" customHeight="1">
      <c r="A16" s="153">
        <v>6</v>
      </c>
      <c r="B16" s="229"/>
      <c r="C16" s="176"/>
      <c r="D16" s="183"/>
      <c r="E16" s="191"/>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12"/>
      <c r="AE16" s="312"/>
      <c r="AF16" s="312"/>
      <c r="AG16" s="312"/>
      <c r="AH16" s="312"/>
      <c r="AI16" s="312"/>
      <c r="AJ16" s="312"/>
      <c r="AK16" s="214">
        <f t="shared" si="0"/>
        <v>0</v>
      </c>
      <c r="AL16" s="216">
        <f t="shared" si="1"/>
        <v>0</v>
      </c>
      <c r="AM16" s="221"/>
      <c r="AN16" s="221"/>
    </row>
    <row r="17" spans="1:40" ht="18" customHeight="1">
      <c r="A17" s="153">
        <v>7</v>
      </c>
      <c r="B17" s="229"/>
      <c r="C17" s="176"/>
      <c r="D17" s="183"/>
      <c r="E17" s="191"/>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312"/>
      <c r="AK17" s="214">
        <f t="shared" si="0"/>
        <v>0</v>
      </c>
      <c r="AL17" s="216">
        <f t="shared" si="1"/>
        <v>0</v>
      </c>
      <c r="AM17" s="221"/>
      <c r="AN17" s="221"/>
    </row>
    <row r="18" spans="1:40"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row>
    <row r="19" spans="1:40"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row>
    <row r="20" spans="1:40"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row>
    <row r="21" spans="1:40"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144</v>
      </c>
      <c r="B31" s="168"/>
      <c r="C31" s="168"/>
      <c r="D31" s="168"/>
      <c r="E31" s="168"/>
      <c r="F31" s="178">
        <f t="shared" ref="F31:AJ31" si="2">+SUM(F11:F30)</f>
        <v>0</v>
      </c>
      <c r="G31" s="178">
        <f t="shared" si="2"/>
        <v>0</v>
      </c>
      <c r="H31" s="178">
        <f t="shared" si="2"/>
        <v>0</v>
      </c>
      <c r="I31" s="178">
        <f t="shared" si="2"/>
        <v>0</v>
      </c>
      <c r="J31" s="178">
        <f t="shared" si="2"/>
        <v>0</v>
      </c>
      <c r="K31" s="178">
        <f t="shared" si="2"/>
        <v>0</v>
      </c>
      <c r="L31" s="178">
        <f t="shared" si="2"/>
        <v>0</v>
      </c>
      <c r="M31" s="178">
        <f t="shared" si="2"/>
        <v>0</v>
      </c>
      <c r="N31" s="178">
        <f t="shared" si="2"/>
        <v>0</v>
      </c>
      <c r="O31" s="178">
        <f t="shared" si="2"/>
        <v>0</v>
      </c>
      <c r="P31" s="178">
        <f t="shared" si="2"/>
        <v>0</v>
      </c>
      <c r="Q31" s="178">
        <f t="shared" si="2"/>
        <v>0</v>
      </c>
      <c r="R31" s="178">
        <f t="shared" si="2"/>
        <v>0</v>
      </c>
      <c r="S31" s="178">
        <f t="shared" si="2"/>
        <v>0</v>
      </c>
      <c r="T31" s="178">
        <f t="shared" si="2"/>
        <v>0</v>
      </c>
      <c r="U31" s="178">
        <f t="shared" si="2"/>
        <v>0</v>
      </c>
      <c r="V31" s="178">
        <f t="shared" si="2"/>
        <v>0</v>
      </c>
      <c r="W31" s="178">
        <f t="shared" si="2"/>
        <v>0</v>
      </c>
      <c r="X31" s="178">
        <f t="shared" si="2"/>
        <v>0</v>
      </c>
      <c r="Y31" s="178">
        <f t="shared" si="2"/>
        <v>0</v>
      </c>
      <c r="Z31" s="178">
        <f t="shared" si="2"/>
        <v>0</v>
      </c>
      <c r="AA31" s="178">
        <f t="shared" si="2"/>
        <v>0</v>
      </c>
      <c r="AB31" s="178">
        <f t="shared" si="2"/>
        <v>0</v>
      </c>
      <c r="AC31" s="178">
        <f t="shared" si="2"/>
        <v>0</v>
      </c>
      <c r="AD31" s="178">
        <f t="shared" si="2"/>
        <v>0</v>
      </c>
      <c r="AE31" s="178">
        <f t="shared" si="2"/>
        <v>0</v>
      </c>
      <c r="AF31" s="178">
        <f t="shared" si="2"/>
        <v>0</v>
      </c>
      <c r="AG31" s="178">
        <f t="shared" si="2"/>
        <v>0</v>
      </c>
      <c r="AH31" s="178">
        <f t="shared" si="2"/>
        <v>0</v>
      </c>
      <c r="AI31" s="178">
        <f t="shared" si="2"/>
        <v>0</v>
      </c>
      <c r="AJ31" s="178">
        <f t="shared" si="2"/>
        <v>0</v>
      </c>
      <c r="AK31" s="214">
        <f t="shared" si="0"/>
        <v>0</v>
      </c>
      <c r="AL31" s="216">
        <f t="shared" si="1"/>
        <v>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47" t="s">
        <v>176</v>
      </c>
      <c r="B35" s="230"/>
      <c r="C35" s="230"/>
      <c r="D35" s="230"/>
      <c r="E35" s="230"/>
      <c r="F35" s="236"/>
      <c r="G35" s="230"/>
      <c r="H35" s="180"/>
      <c r="I35" s="180"/>
      <c r="J35" s="180"/>
      <c r="K35" s="180"/>
      <c r="L35" s="180"/>
      <c r="M35" s="180"/>
      <c r="N35" s="180"/>
      <c r="O35" s="180"/>
      <c r="P35" s="180"/>
      <c r="Q35" s="180"/>
      <c r="R35" s="180">
        <v>6</v>
      </c>
      <c r="S35" s="180"/>
      <c r="T35" s="180"/>
      <c r="U35" s="180"/>
      <c r="V35" s="180"/>
      <c r="W35" s="180"/>
      <c r="X35" s="180">
        <v>7</v>
      </c>
      <c r="Y35" s="180"/>
      <c r="Z35" s="180"/>
      <c r="AA35" s="180"/>
      <c r="AB35" s="180"/>
      <c r="AC35" s="180"/>
      <c r="AD35" s="180">
        <v>8</v>
      </c>
      <c r="AE35" s="180"/>
      <c r="AF35" s="180"/>
      <c r="AG35" s="243"/>
      <c r="AH35" s="243"/>
      <c r="AI35" s="243"/>
      <c r="AJ35" s="243">
        <v>9</v>
      </c>
      <c r="AK35" s="180"/>
      <c r="AL35" s="180"/>
      <c r="AM35" s="149"/>
    </row>
    <row r="36" spans="1:39" s="147" customFormat="1" ht="15" customHeight="1">
      <c r="A36" s="147" t="s">
        <v>58</v>
      </c>
      <c r="B36" s="159"/>
      <c r="C36" s="159"/>
      <c r="D36" s="159"/>
      <c r="E36" s="159"/>
      <c r="F36" s="159"/>
      <c r="G36" s="159"/>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row>
    <row r="37" spans="1:39" s="147" customFormat="1" ht="15" customHeight="1">
      <c r="A37" s="147" t="s">
        <v>177</v>
      </c>
      <c r="B37" s="159"/>
      <c r="C37" s="159"/>
      <c r="D37" s="159"/>
      <c r="E37" s="159"/>
      <c r="F37" s="159"/>
      <c r="G37" s="159"/>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row>
    <row r="38" spans="1:39" s="147" customFormat="1" ht="15" customHeight="1">
      <c r="A38" s="147" t="s">
        <v>46</v>
      </c>
      <c r="B38" s="159"/>
      <c r="C38" s="159"/>
      <c r="D38" s="159"/>
      <c r="E38" s="159"/>
      <c r="F38" s="159"/>
      <c r="G38" s="159"/>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row>
    <row r="39" spans="1:39" s="147" customFormat="1" ht="15" customHeight="1">
      <c r="A39" s="147" t="s">
        <v>178</v>
      </c>
      <c r="B39" s="159"/>
      <c r="C39" s="159"/>
      <c r="D39" s="159"/>
      <c r="E39" s="159"/>
      <c r="F39" s="159"/>
      <c r="G39" s="159"/>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row>
    <row r="40" spans="1:39" ht="15" customHeight="1">
      <c r="A40" s="147" t="s">
        <v>179</v>
      </c>
      <c r="B40" s="169"/>
      <c r="C40" s="147"/>
      <c r="D40" s="147"/>
      <c r="E40" s="147"/>
      <c r="F40" s="147"/>
      <c r="G40" s="147"/>
    </row>
    <row r="41" spans="1:39" ht="15" customHeight="1">
      <c r="A41" s="147" t="s">
        <v>180</v>
      </c>
      <c r="B41" s="169"/>
      <c r="C41" s="147"/>
      <c r="D41" s="147"/>
      <c r="E41" s="147"/>
      <c r="F41" s="147"/>
      <c r="G41" s="147"/>
    </row>
    <row r="42" spans="1:39" ht="15" customHeight="1">
      <c r="A42" s="147"/>
      <c r="B42" s="157" t="s">
        <v>182</v>
      </c>
      <c r="C42" s="157" t="s">
        <v>183</v>
      </c>
      <c r="D42" s="157"/>
      <c r="E42" s="157"/>
      <c r="F42" s="147"/>
      <c r="G42" s="147"/>
    </row>
    <row r="43" spans="1:39" ht="15" customHeight="1">
      <c r="A43" s="147"/>
      <c r="B43" s="170" t="s">
        <v>186</v>
      </c>
      <c r="C43" s="181" t="s">
        <v>187</v>
      </c>
      <c r="D43" s="181"/>
      <c r="E43" s="181"/>
      <c r="F43" s="147"/>
      <c r="G43" s="147"/>
    </row>
    <row r="44" spans="1:39" ht="15" customHeight="1">
      <c r="A44" s="147"/>
      <c r="B44" s="170" t="s">
        <v>188</v>
      </c>
      <c r="C44" s="181" t="s">
        <v>189</v>
      </c>
      <c r="D44" s="181"/>
      <c r="E44" s="181"/>
      <c r="F44" s="147"/>
      <c r="G44" s="147"/>
    </row>
    <row r="45" spans="1:39" ht="15" customHeight="1">
      <c r="A45" s="147"/>
      <c r="B45" s="170" t="s">
        <v>190</v>
      </c>
      <c r="C45" s="181" t="s">
        <v>191</v>
      </c>
      <c r="D45" s="181"/>
      <c r="E45" s="181"/>
      <c r="F45" s="147"/>
      <c r="G45" s="147"/>
    </row>
    <row r="46" spans="1:39" ht="15" customHeight="1">
      <c r="A46" s="147"/>
      <c r="B46" s="170" t="s">
        <v>193</v>
      </c>
      <c r="C46" s="181" t="s">
        <v>194</v>
      </c>
      <c r="D46" s="181"/>
      <c r="E46" s="181"/>
      <c r="F46" s="147"/>
      <c r="G46" s="147"/>
    </row>
    <row r="47" spans="1:39" ht="15" customHeight="1">
      <c r="A47" s="147"/>
      <c r="B47" s="147" t="s">
        <v>196</v>
      </c>
      <c r="C47" s="147"/>
      <c r="D47" s="147"/>
      <c r="E47" s="147"/>
      <c r="F47" s="147"/>
      <c r="G47" s="147"/>
    </row>
    <row r="48" spans="1:39" ht="15" customHeight="1">
      <c r="A48" s="147"/>
      <c r="B48" s="147" t="s">
        <v>35</v>
      </c>
      <c r="C48" s="147"/>
      <c r="D48" s="147"/>
      <c r="E48" s="147"/>
      <c r="F48" s="147"/>
      <c r="G48" s="147"/>
    </row>
    <row r="49" spans="1:7" ht="15" customHeight="1">
      <c r="A49" s="147"/>
      <c r="B49" s="147" t="s">
        <v>197</v>
      </c>
      <c r="C49" s="147"/>
      <c r="D49" s="147"/>
      <c r="E49" s="147"/>
      <c r="F49" s="147"/>
      <c r="G49" s="147"/>
    </row>
    <row r="50" spans="1:7" ht="15" customHeight="1">
      <c r="A50" s="147" t="s">
        <v>198</v>
      </c>
      <c r="B50" s="169"/>
      <c r="C50" s="147"/>
      <c r="D50" s="147"/>
      <c r="E50" s="147"/>
      <c r="F50" s="147"/>
      <c r="G50" s="147"/>
    </row>
    <row r="51" spans="1:7" ht="15" customHeight="1">
      <c r="A51" s="147" t="s">
        <v>2</v>
      </c>
      <c r="B51" s="169"/>
      <c r="C51" s="147"/>
      <c r="D51" s="147"/>
      <c r="E51" s="147"/>
      <c r="F51" s="147"/>
      <c r="G51" s="147"/>
    </row>
    <row r="52" spans="1:7" ht="15" customHeight="1">
      <c r="A52" s="147" t="s">
        <v>199</v>
      </c>
      <c r="B52" s="169"/>
      <c r="C52" s="147"/>
      <c r="D52" s="147"/>
      <c r="E52" s="147"/>
      <c r="F52" s="147"/>
      <c r="G52" s="147"/>
    </row>
    <row r="53" spans="1:7" ht="15" customHeight="1">
      <c r="A53" s="147" t="s">
        <v>200</v>
      </c>
      <c r="B53" s="169"/>
      <c r="C53" s="147"/>
      <c r="D53" s="147"/>
      <c r="E53" s="147"/>
      <c r="F53" s="147"/>
      <c r="G53" s="147"/>
    </row>
    <row r="54" spans="1:7" ht="15" customHeight="1">
      <c r="A54" s="147" t="s">
        <v>202</v>
      </c>
      <c r="B54" s="169"/>
      <c r="C54" s="147"/>
      <c r="D54" s="147"/>
      <c r="E54" s="147"/>
      <c r="F54" s="147"/>
      <c r="G54" s="147"/>
    </row>
    <row r="55" spans="1:7" ht="15" customHeight="1">
      <c r="A55" s="147" t="s">
        <v>204</v>
      </c>
      <c r="B55" s="169"/>
      <c r="C55" s="147"/>
      <c r="D55" s="147"/>
      <c r="E55" s="147"/>
      <c r="F55" s="147"/>
      <c r="G55" s="147"/>
    </row>
    <row r="56" spans="1:7" ht="15" customHeight="1">
      <c r="A56" s="147"/>
      <c r="B56" s="147" t="s">
        <v>104</v>
      </c>
      <c r="C56" s="147"/>
      <c r="D56" s="147"/>
      <c r="E56" s="147"/>
      <c r="F56" s="147"/>
      <c r="G56" s="147"/>
    </row>
    <row r="57" spans="1:7" ht="15" customHeight="1">
      <c r="A57" s="147"/>
      <c r="B57" s="147" t="s">
        <v>206</v>
      </c>
      <c r="C57" s="147"/>
      <c r="D57" s="147"/>
      <c r="E57" s="147"/>
      <c r="F57" s="147"/>
      <c r="G57" s="147"/>
    </row>
    <row r="58" spans="1:7" ht="15" customHeight="1">
      <c r="A58" s="147" t="s">
        <v>138</v>
      </c>
      <c r="B58" s="169"/>
      <c r="C58" s="147"/>
      <c r="D58" s="147"/>
      <c r="E58" s="147"/>
      <c r="F58" s="147"/>
      <c r="G58" s="147"/>
    </row>
    <row r="59" spans="1:7" ht="15" customHeight="1">
      <c r="A59" s="147" t="s">
        <v>208</v>
      </c>
      <c r="B59" s="169"/>
      <c r="C59" s="147"/>
      <c r="D59" s="147"/>
      <c r="E59" s="147"/>
      <c r="F59" s="147"/>
      <c r="G59" s="147"/>
    </row>
    <row r="60" spans="1:7" ht="15" customHeight="1">
      <c r="A60" s="147" t="s">
        <v>209</v>
      </c>
      <c r="B60" s="169"/>
      <c r="C60" s="147"/>
      <c r="D60" s="147"/>
      <c r="E60" s="147"/>
      <c r="F60" s="147"/>
      <c r="G60" s="147"/>
    </row>
    <row r="61" spans="1:7" ht="15" customHeight="1">
      <c r="A61" s="147" t="s">
        <v>211</v>
      </c>
      <c r="B61" s="169"/>
      <c r="C61" s="147"/>
      <c r="D61" s="147"/>
      <c r="E61" s="147"/>
      <c r="F61" s="147"/>
      <c r="G61" s="147"/>
    </row>
    <row r="62" spans="1:7" ht="15" customHeight="1">
      <c r="A62" s="147" t="s">
        <v>213</v>
      </c>
      <c r="B62" s="169"/>
      <c r="C62" s="147"/>
      <c r="D62" s="147"/>
      <c r="E62" s="147"/>
      <c r="F62" s="147"/>
      <c r="G62" s="147"/>
    </row>
    <row r="63" spans="1:7" ht="15" customHeight="1">
      <c r="A63" s="147" t="s">
        <v>66</v>
      </c>
      <c r="B63" s="169"/>
      <c r="C63" s="147"/>
      <c r="D63" s="147"/>
      <c r="E63" s="147"/>
      <c r="F63" s="147"/>
      <c r="G63" s="147"/>
    </row>
    <row r="64" spans="1:7" ht="15" customHeight="1">
      <c r="A64" s="147" t="s">
        <v>215</v>
      </c>
      <c r="B64" s="169"/>
      <c r="C64" s="147"/>
      <c r="D64" s="147"/>
      <c r="E64" s="147"/>
      <c r="F64" s="147"/>
      <c r="G64" s="147"/>
    </row>
    <row r="65" spans="1:7" ht="15" customHeight="1">
      <c r="A65" s="147" t="s">
        <v>216</v>
      </c>
      <c r="B65" s="169"/>
      <c r="C65" s="147"/>
      <c r="D65" s="147"/>
      <c r="E65" s="147"/>
      <c r="F65" s="147"/>
      <c r="G65" s="147"/>
    </row>
  </sheetData>
  <mergeCells count="5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C42:E42"/>
    <mergeCell ref="C43:E43"/>
    <mergeCell ref="C44:E44"/>
    <mergeCell ref="C45:E45"/>
    <mergeCell ref="C46:E46"/>
    <mergeCell ref="A7:A10"/>
    <mergeCell ref="B7:B8"/>
    <mergeCell ref="C7:C10"/>
    <mergeCell ref="D7:D10"/>
    <mergeCell ref="E7:E10"/>
    <mergeCell ref="AK7:AK10"/>
    <mergeCell ref="AL7:AL10"/>
    <mergeCell ref="AM7:AN10"/>
    <mergeCell ref="B9:B10"/>
  </mergeCells>
  <phoneticPr fontId="4"/>
  <dataValidations count="4">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AN65"/>
  <sheetViews>
    <sheetView showGridLines="0" view="pageBreakPreview" zoomScaleSheetLayoutView="100" workbookViewId="0">
      <selection activeCell="AK4" sqref="AK4:AN4"/>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292</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151</v>
      </c>
      <c r="AH5" s="208">
        <v>40</v>
      </c>
      <c r="AI5" s="208"/>
      <c r="AJ5" s="208"/>
      <c r="AK5" s="204" t="s">
        <v>152</v>
      </c>
      <c r="AL5" s="215">
        <v>160</v>
      </c>
      <c r="AM5" s="204" t="s">
        <v>153</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154</v>
      </c>
      <c r="B7" s="163" t="s">
        <v>136</v>
      </c>
      <c r="C7" s="172" t="s">
        <v>156</v>
      </c>
      <c r="D7" s="157" t="s">
        <v>158</v>
      </c>
      <c r="E7" s="154" t="s">
        <v>159</v>
      </c>
      <c r="F7" s="193" t="s">
        <v>162</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163</v>
      </c>
      <c r="AL7" s="160" t="s">
        <v>165</v>
      </c>
      <c r="AM7" s="220" t="s">
        <v>3</v>
      </c>
      <c r="AN7" s="220"/>
    </row>
    <row r="8" spans="1:40" ht="15" customHeight="1">
      <c r="A8" s="152"/>
      <c r="B8" s="164"/>
      <c r="C8" s="173"/>
      <c r="D8" s="157"/>
      <c r="E8" s="154"/>
      <c r="F8" s="157" t="s">
        <v>167</v>
      </c>
      <c r="G8" s="157"/>
      <c r="H8" s="157"/>
      <c r="I8" s="157"/>
      <c r="J8" s="157"/>
      <c r="K8" s="157"/>
      <c r="L8" s="157"/>
      <c r="M8" s="157" t="s">
        <v>168</v>
      </c>
      <c r="N8" s="157"/>
      <c r="O8" s="157"/>
      <c r="P8" s="157"/>
      <c r="Q8" s="157"/>
      <c r="R8" s="157"/>
      <c r="S8" s="157"/>
      <c r="T8" s="157" t="s">
        <v>170</v>
      </c>
      <c r="U8" s="157"/>
      <c r="V8" s="157"/>
      <c r="W8" s="157"/>
      <c r="X8" s="157"/>
      <c r="Y8" s="157"/>
      <c r="Z8" s="157"/>
      <c r="AA8" s="157" t="s">
        <v>173</v>
      </c>
      <c r="AB8" s="157"/>
      <c r="AC8" s="157"/>
      <c r="AD8" s="157"/>
      <c r="AE8" s="157"/>
      <c r="AF8" s="157"/>
      <c r="AG8" s="157"/>
      <c r="AH8" s="157" t="s">
        <v>174</v>
      </c>
      <c r="AI8" s="157"/>
      <c r="AJ8" s="157"/>
      <c r="AK8" s="189"/>
      <c r="AL8" s="160"/>
      <c r="AM8" s="220"/>
      <c r="AN8" s="220"/>
    </row>
    <row r="9" spans="1:40" ht="15" customHeight="1">
      <c r="A9" s="152"/>
      <c r="B9" s="165" t="s">
        <v>221</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c r="C11" s="176"/>
      <c r="D11" s="183"/>
      <c r="E11" s="191"/>
      <c r="F11" s="312"/>
      <c r="G11" s="312"/>
      <c r="H11" s="312"/>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214">
        <f t="shared" ref="AK11:AK31" si="0">+SUM(F11:AJ11)</f>
        <v>0</v>
      </c>
      <c r="AL11" s="216">
        <f t="shared" ref="AL11:AL31" si="1">IF($AK$3="４週",AK11/4,AK11/(DAY(EOMONTH($F$9,0))/7))</f>
        <v>0</v>
      </c>
      <c r="AM11" s="221"/>
      <c r="AN11" s="221"/>
    </row>
    <row r="12" spans="1:40" ht="18" customHeight="1">
      <c r="A12" s="153">
        <v>2</v>
      </c>
      <c r="B12" s="229"/>
      <c r="C12" s="176"/>
      <c r="D12" s="183"/>
      <c r="E12" s="191"/>
      <c r="F12" s="312"/>
      <c r="G12" s="312"/>
      <c r="H12" s="312"/>
      <c r="I12" s="312"/>
      <c r="J12" s="312"/>
      <c r="K12" s="312"/>
      <c r="L12" s="312"/>
      <c r="M12" s="312"/>
      <c r="N12" s="312"/>
      <c r="O12" s="312"/>
      <c r="P12" s="312"/>
      <c r="Q12" s="312"/>
      <c r="R12" s="312"/>
      <c r="S12" s="312"/>
      <c r="T12" s="312"/>
      <c r="U12" s="312"/>
      <c r="V12" s="312"/>
      <c r="W12" s="312"/>
      <c r="X12" s="312"/>
      <c r="Y12" s="312"/>
      <c r="Z12" s="312"/>
      <c r="AA12" s="312"/>
      <c r="AB12" s="312"/>
      <c r="AC12" s="312"/>
      <c r="AD12" s="312"/>
      <c r="AE12" s="312"/>
      <c r="AF12" s="312"/>
      <c r="AG12" s="312"/>
      <c r="AH12" s="312"/>
      <c r="AI12" s="312"/>
      <c r="AJ12" s="312"/>
      <c r="AK12" s="214">
        <f t="shared" si="0"/>
        <v>0</v>
      </c>
      <c r="AL12" s="216">
        <f t="shared" si="1"/>
        <v>0</v>
      </c>
      <c r="AM12" s="221"/>
      <c r="AN12" s="221"/>
    </row>
    <row r="13" spans="1:40" ht="16.5" customHeight="1">
      <c r="A13" s="153">
        <v>3</v>
      </c>
      <c r="B13" s="229"/>
      <c r="C13" s="176"/>
      <c r="D13" s="183"/>
      <c r="E13" s="191"/>
      <c r="F13" s="31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2"/>
      <c r="AG13" s="312"/>
      <c r="AH13" s="312"/>
      <c r="AI13" s="312"/>
      <c r="AJ13" s="312"/>
      <c r="AK13" s="214">
        <f t="shared" si="0"/>
        <v>0</v>
      </c>
      <c r="AL13" s="216">
        <f t="shared" si="1"/>
        <v>0</v>
      </c>
      <c r="AM13" s="221"/>
      <c r="AN13" s="221"/>
    </row>
    <row r="14" spans="1:40" ht="18" customHeight="1">
      <c r="A14" s="153">
        <v>4</v>
      </c>
      <c r="B14" s="229"/>
      <c r="C14" s="176"/>
      <c r="D14" s="183"/>
      <c r="E14" s="191"/>
      <c r="F14" s="312"/>
      <c r="G14" s="312"/>
      <c r="H14" s="312"/>
      <c r="I14" s="312"/>
      <c r="J14" s="312"/>
      <c r="K14" s="312"/>
      <c r="L14" s="312"/>
      <c r="M14" s="312"/>
      <c r="N14" s="312"/>
      <c r="O14" s="312"/>
      <c r="P14" s="312"/>
      <c r="Q14" s="312"/>
      <c r="R14" s="312"/>
      <c r="S14" s="312"/>
      <c r="T14" s="312"/>
      <c r="U14" s="312"/>
      <c r="V14" s="312"/>
      <c r="W14" s="312"/>
      <c r="X14" s="312"/>
      <c r="Y14" s="312"/>
      <c r="Z14" s="312"/>
      <c r="AA14" s="312"/>
      <c r="AB14" s="312"/>
      <c r="AC14" s="312"/>
      <c r="AD14" s="312"/>
      <c r="AE14" s="312"/>
      <c r="AF14" s="312"/>
      <c r="AG14" s="312"/>
      <c r="AH14" s="312"/>
      <c r="AI14" s="312"/>
      <c r="AJ14" s="312"/>
      <c r="AK14" s="214">
        <f t="shared" si="0"/>
        <v>0</v>
      </c>
      <c r="AL14" s="216">
        <f t="shared" si="1"/>
        <v>0</v>
      </c>
      <c r="AM14" s="221"/>
      <c r="AN14" s="221"/>
    </row>
    <row r="15" spans="1:40" ht="18" customHeight="1">
      <c r="A15" s="153">
        <v>5</v>
      </c>
      <c r="B15" s="229"/>
      <c r="C15" s="176"/>
      <c r="D15" s="183"/>
      <c r="E15" s="191"/>
      <c r="F15" s="312"/>
      <c r="G15" s="312"/>
      <c r="H15" s="312"/>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214">
        <f t="shared" si="0"/>
        <v>0</v>
      </c>
      <c r="AL15" s="216">
        <f t="shared" si="1"/>
        <v>0</v>
      </c>
      <c r="AM15" s="221"/>
      <c r="AN15" s="221"/>
    </row>
    <row r="16" spans="1:40" ht="18" customHeight="1">
      <c r="A16" s="153">
        <v>6</v>
      </c>
      <c r="B16" s="229"/>
      <c r="C16" s="176"/>
      <c r="D16" s="183"/>
      <c r="E16" s="191"/>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12"/>
      <c r="AE16" s="312"/>
      <c r="AF16" s="312"/>
      <c r="AG16" s="312"/>
      <c r="AH16" s="312"/>
      <c r="AI16" s="312"/>
      <c r="AJ16" s="312"/>
      <c r="AK16" s="214">
        <f t="shared" si="0"/>
        <v>0</v>
      </c>
      <c r="AL16" s="216">
        <f t="shared" si="1"/>
        <v>0</v>
      </c>
      <c r="AM16" s="221"/>
      <c r="AN16" s="221"/>
    </row>
    <row r="17" spans="1:40" ht="18" customHeight="1">
      <c r="A17" s="153">
        <v>7</v>
      </c>
      <c r="B17" s="229"/>
      <c r="C17" s="176"/>
      <c r="D17" s="183"/>
      <c r="E17" s="191"/>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312"/>
      <c r="AK17" s="214">
        <f t="shared" si="0"/>
        <v>0</v>
      </c>
      <c r="AL17" s="216">
        <f t="shared" si="1"/>
        <v>0</v>
      </c>
      <c r="AM17" s="221"/>
      <c r="AN17" s="221"/>
    </row>
    <row r="18" spans="1:40"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row>
    <row r="19" spans="1:40"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row>
    <row r="20" spans="1:40"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row>
    <row r="21" spans="1:40"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144</v>
      </c>
      <c r="B31" s="168"/>
      <c r="C31" s="168"/>
      <c r="D31" s="168"/>
      <c r="E31" s="168"/>
      <c r="F31" s="178">
        <f t="shared" ref="F31:AJ31" si="2">+SUM(F11:F30)</f>
        <v>0</v>
      </c>
      <c r="G31" s="178">
        <f t="shared" si="2"/>
        <v>0</v>
      </c>
      <c r="H31" s="178">
        <f t="shared" si="2"/>
        <v>0</v>
      </c>
      <c r="I31" s="178">
        <f t="shared" si="2"/>
        <v>0</v>
      </c>
      <c r="J31" s="178">
        <f t="shared" si="2"/>
        <v>0</v>
      </c>
      <c r="K31" s="178">
        <f t="shared" si="2"/>
        <v>0</v>
      </c>
      <c r="L31" s="178">
        <f t="shared" si="2"/>
        <v>0</v>
      </c>
      <c r="M31" s="178">
        <f t="shared" si="2"/>
        <v>0</v>
      </c>
      <c r="N31" s="178">
        <f t="shared" si="2"/>
        <v>0</v>
      </c>
      <c r="O31" s="178">
        <f t="shared" si="2"/>
        <v>0</v>
      </c>
      <c r="P31" s="178">
        <f t="shared" si="2"/>
        <v>0</v>
      </c>
      <c r="Q31" s="178">
        <f t="shared" si="2"/>
        <v>0</v>
      </c>
      <c r="R31" s="178">
        <f t="shared" si="2"/>
        <v>0</v>
      </c>
      <c r="S31" s="178">
        <f t="shared" si="2"/>
        <v>0</v>
      </c>
      <c r="T31" s="178">
        <f t="shared" si="2"/>
        <v>0</v>
      </c>
      <c r="U31" s="178">
        <f t="shared" si="2"/>
        <v>0</v>
      </c>
      <c r="V31" s="178">
        <f t="shared" si="2"/>
        <v>0</v>
      </c>
      <c r="W31" s="178">
        <f t="shared" si="2"/>
        <v>0</v>
      </c>
      <c r="X31" s="178">
        <f t="shared" si="2"/>
        <v>0</v>
      </c>
      <c r="Y31" s="178">
        <f t="shared" si="2"/>
        <v>0</v>
      </c>
      <c r="Z31" s="178">
        <f t="shared" si="2"/>
        <v>0</v>
      </c>
      <c r="AA31" s="178">
        <f t="shared" si="2"/>
        <v>0</v>
      </c>
      <c r="AB31" s="178">
        <f t="shared" si="2"/>
        <v>0</v>
      </c>
      <c r="AC31" s="178">
        <f t="shared" si="2"/>
        <v>0</v>
      </c>
      <c r="AD31" s="178">
        <f t="shared" si="2"/>
        <v>0</v>
      </c>
      <c r="AE31" s="178">
        <f t="shared" si="2"/>
        <v>0</v>
      </c>
      <c r="AF31" s="178">
        <f t="shared" si="2"/>
        <v>0</v>
      </c>
      <c r="AG31" s="178">
        <f t="shared" si="2"/>
        <v>0</v>
      </c>
      <c r="AH31" s="178">
        <f t="shared" si="2"/>
        <v>0</v>
      </c>
      <c r="AI31" s="178">
        <f t="shared" si="2"/>
        <v>0</v>
      </c>
      <c r="AJ31" s="178">
        <f t="shared" si="2"/>
        <v>0</v>
      </c>
      <c r="AK31" s="214">
        <f t="shared" si="0"/>
        <v>0</v>
      </c>
      <c r="AL31" s="216">
        <f t="shared" si="1"/>
        <v>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47" t="s">
        <v>176</v>
      </c>
      <c r="B35" s="230"/>
      <c r="C35" s="230"/>
      <c r="D35" s="230"/>
      <c r="E35" s="230"/>
      <c r="F35" s="236"/>
      <c r="G35" s="230"/>
      <c r="H35" s="180"/>
      <c r="I35" s="180"/>
      <c r="J35" s="180"/>
      <c r="K35" s="180"/>
      <c r="L35" s="180"/>
      <c r="M35" s="180"/>
      <c r="N35" s="180"/>
      <c r="O35" s="180"/>
      <c r="P35" s="180"/>
      <c r="Q35" s="180"/>
      <c r="R35" s="180">
        <v>6</v>
      </c>
      <c r="S35" s="180"/>
      <c r="T35" s="180"/>
      <c r="U35" s="180"/>
      <c r="V35" s="180"/>
      <c r="W35" s="180"/>
      <c r="X35" s="180">
        <v>7</v>
      </c>
      <c r="Y35" s="180"/>
      <c r="Z35" s="180"/>
      <c r="AA35" s="180"/>
      <c r="AB35" s="180"/>
      <c r="AC35" s="180"/>
      <c r="AD35" s="180">
        <v>8</v>
      </c>
      <c r="AE35" s="180"/>
      <c r="AF35" s="180"/>
      <c r="AG35" s="243"/>
      <c r="AH35" s="243"/>
      <c r="AI35" s="243"/>
      <c r="AJ35" s="243">
        <v>9</v>
      </c>
      <c r="AK35" s="180"/>
      <c r="AL35" s="180"/>
      <c r="AM35" s="149"/>
    </row>
    <row r="36" spans="1:39" s="147" customFormat="1" ht="15" customHeight="1">
      <c r="A36" s="147" t="s">
        <v>58</v>
      </c>
      <c r="B36" s="159"/>
      <c r="C36" s="159"/>
      <c r="D36" s="159"/>
      <c r="E36" s="159"/>
      <c r="F36" s="159"/>
      <c r="G36" s="159"/>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row>
    <row r="37" spans="1:39" s="147" customFormat="1" ht="15" customHeight="1">
      <c r="A37" s="147" t="s">
        <v>177</v>
      </c>
      <c r="B37" s="159"/>
      <c r="C37" s="159"/>
      <c r="D37" s="159"/>
      <c r="E37" s="159"/>
      <c r="F37" s="159"/>
      <c r="G37" s="159"/>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row>
    <row r="38" spans="1:39" s="147" customFormat="1" ht="15" customHeight="1">
      <c r="A38" s="147" t="s">
        <v>46</v>
      </c>
      <c r="B38" s="159"/>
      <c r="C38" s="159"/>
      <c r="D38" s="159"/>
      <c r="E38" s="159"/>
      <c r="F38" s="159"/>
      <c r="G38" s="159"/>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row>
    <row r="39" spans="1:39" s="147" customFormat="1" ht="15" customHeight="1">
      <c r="A39" s="147" t="s">
        <v>178</v>
      </c>
      <c r="B39" s="159"/>
      <c r="C39" s="159"/>
      <c r="D39" s="159"/>
      <c r="E39" s="159"/>
      <c r="F39" s="159"/>
      <c r="G39" s="159"/>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row>
    <row r="40" spans="1:39" ht="15" customHeight="1">
      <c r="A40" s="147" t="s">
        <v>179</v>
      </c>
      <c r="B40" s="169"/>
      <c r="C40" s="147"/>
      <c r="D40" s="147"/>
      <c r="E40" s="147"/>
      <c r="F40" s="147"/>
      <c r="G40" s="147"/>
    </row>
    <row r="41" spans="1:39" ht="15" customHeight="1">
      <c r="A41" s="147" t="s">
        <v>180</v>
      </c>
      <c r="B41" s="169"/>
      <c r="C41" s="147"/>
      <c r="D41" s="147"/>
      <c r="E41" s="147"/>
      <c r="F41" s="147"/>
      <c r="G41" s="147"/>
    </row>
    <row r="42" spans="1:39" ht="15" customHeight="1">
      <c r="A42" s="147"/>
      <c r="B42" s="157" t="s">
        <v>182</v>
      </c>
      <c r="C42" s="157" t="s">
        <v>183</v>
      </c>
      <c r="D42" s="157"/>
      <c r="E42" s="157"/>
      <c r="F42" s="147"/>
      <c r="G42" s="147"/>
    </row>
    <row r="43" spans="1:39" ht="15" customHeight="1">
      <c r="A43" s="147"/>
      <c r="B43" s="170" t="s">
        <v>186</v>
      </c>
      <c r="C43" s="181" t="s">
        <v>187</v>
      </c>
      <c r="D43" s="181"/>
      <c r="E43" s="181"/>
      <c r="F43" s="147"/>
      <c r="G43" s="147"/>
    </row>
    <row r="44" spans="1:39" ht="15" customHeight="1">
      <c r="A44" s="147"/>
      <c r="B44" s="170" t="s">
        <v>188</v>
      </c>
      <c r="C44" s="181" t="s">
        <v>189</v>
      </c>
      <c r="D44" s="181"/>
      <c r="E44" s="181"/>
      <c r="F44" s="147"/>
      <c r="G44" s="147"/>
    </row>
    <row r="45" spans="1:39" ht="15" customHeight="1">
      <c r="A45" s="147"/>
      <c r="B45" s="170" t="s">
        <v>190</v>
      </c>
      <c r="C45" s="181" t="s">
        <v>191</v>
      </c>
      <c r="D45" s="181"/>
      <c r="E45" s="181"/>
      <c r="F45" s="147"/>
      <c r="G45" s="147"/>
    </row>
    <row r="46" spans="1:39" ht="15" customHeight="1">
      <c r="A46" s="147"/>
      <c r="B46" s="170" t="s">
        <v>193</v>
      </c>
      <c r="C46" s="181" t="s">
        <v>194</v>
      </c>
      <c r="D46" s="181"/>
      <c r="E46" s="181"/>
      <c r="F46" s="147"/>
      <c r="G46" s="147"/>
    </row>
    <row r="47" spans="1:39" ht="15" customHeight="1">
      <c r="A47" s="147"/>
      <c r="B47" s="147" t="s">
        <v>196</v>
      </c>
      <c r="C47" s="147"/>
      <c r="D47" s="147"/>
      <c r="E47" s="147"/>
      <c r="F47" s="147"/>
      <c r="G47" s="147"/>
    </row>
    <row r="48" spans="1:39" ht="15" customHeight="1">
      <c r="A48" s="147"/>
      <c r="B48" s="147" t="s">
        <v>35</v>
      </c>
      <c r="C48" s="147"/>
      <c r="D48" s="147"/>
      <c r="E48" s="147"/>
      <c r="F48" s="147"/>
      <c r="G48" s="147"/>
    </row>
    <row r="49" spans="1:7" ht="15" customHeight="1">
      <c r="A49" s="147"/>
      <c r="B49" s="147" t="s">
        <v>197</v>
      </c>
      <c r="C49" s="147"/>
      <c r="D49" s="147"/>
      <c r="E49" s="147"/>
      <c r="F49" s="147"/>
      <c r="G49" s="147"/>
    </row>
    <row r="50" spans="1:7" ht="15" customHeight="1">
      <c r="A50" s="147" t="s">
        <v>198</v>
      </c>
      <c r="B50" s="169"/>
      <c r="C50" s="147"/>
      <c r="D50" s="147"/>
      <c r="E50" s="147"/>
      <c r="F50" s="147"/>
      <c r="G50" s="147"/>
    </row>
    <row r="51" spans="1:7" ht="15" customHeight="1">
      <c r="A51" s="147" t="s">
        <v>2</v>
      </c>
      <c r="B51" s="169"/>
      <c r="C51" s="147"/>
      <c r="D51" s="147"/>
      <c r="E51" s="147"/>
      <c r="F51" s="147"/>
      <c r="G51" s="147"/>
    </row>
    <row r="52" spans="1:7" ht="15" customHeight="1">
      <c r="A52" s="147" t="s">
        <v>199</v>
      </c>
      <c r="B52" s="169"/>
      <c r="C52" s="147"/>
      <c r="D52" s="147"/>
      <c r="E52" s="147"/>
      <c r="F52" s="147"/>
      <c r="G52" s="147"/>
    </row>
    <row r="53" spans="1:7" ht="15" customHeight="1">
      <c r="A53" s="147" t="s">
        <v>200</v>
      </c>
      <c r="B53" s="169"/>
      <c r="C53" s="147"/>
      <c r="D53" s="147"/>
      <c r="E53" s="147"/>
      <c r="F53" s="147"/>
      <c r="G53" s="147"/>
    </row>
    <row r="54" spans="1:7" ht="15" customHeight="1">
      <c r="A54" s="147" t="s">
        <v>202</v>
      </c>
      <c r="B54" s="169"/>
      <c r="C54" s="147"/>
      <c r="D54" s="147"/>
      <c r="E54" s="147"/>
      <c r="F54" s="147"/>
      <c r="G54" s="147"/>
    </row>
    <row r="55" spans="1:7" ht="15" customHeight="1">
      <c r="A55" s="147" t="s">
        <v>204</v>
      </c>
      <c r="B55" s="169"/>
      <c r="C55" s="147"/>
      <c r="D55" s="147"/>
      <c r="E55" s="147"/>
      <c r="F55" s="147"/>
      <c r="G55" s="147"/>
    </row>
    <row r="56" spans="1:7" ht="15" customHeight="1">
      <c r="A56" s="147"/>
      <c r="B56" s="147" t="s">
        <v>104</v>
      </c>
      <c r="C56" s="147"/>
      <c r="D56" s="147"/>
      <c r="E56" s="147"/>
      <c r="F56" s="147"/>
      <c r="G56" s="147"/>
    </row>
    <row r="57" spans="1:7" ht="15" customHeight="1">
      <c r="A57" s="147"/>
      <c r="B57" s="147" t="s">
        <v>206</v>
      </c>
      <c r="C57" s="147"/>
      <c r="D57" s="147"/>
      <c r="E57" s="147"/>
      <c r="F57" s="147"/>
      <c r="G57" s="147"/>
    </row>
    <row r="58" spans="1:7" ht="15" customHeight="1">
      <c r="A58" s="147" t="s">
        <v>138</v>
      </c>
      <c r="B58" s="169"/>
      <c r="C58" s="147"/>
      <c r="D58" s="147"/>
      <c r="E58" s="147"/>
      <c r="F58" s="147"/>
      <c r="G58" s="147"/>
    </row>
    <row r="59" spans="1:7" ht="15" customHeight="1">
      <c r="A59" s="147" t="s">
        <v>208</v>
      </c>
      <c r="B59" s="169"/>
      <c r="C59" s="147"/>
      <c r="D59" s="147"/>
      <c r="E59" s="147"/>
      <c r="F59" s="147"/>
      <c r="G59" s="147"/>
    </row>
    <row r="60" spans="1:7" ht="15" customHeight="1">
      <c r="A60" s="147" t="s">
        <v>209</v>
      </c>
      <c r="B60" s="169"/>
      <c r="C60" s="147"/>
      <c r="D60" s="147"/>
      <c r="E60" s="147"/>
      <c r="F60" s="147"/>
      <c r="G60" s="147"/>
    </row>
    <row r="61" spans="1:7" ht="15" customHeight="1">
      <c r="A61" s="147" t="s">
        <v>211</v>
      </c>
      <c r="B61" s="169"/>
      <c r="C61" s="147"/>
      <c r="D61" s="147"/>
      <c r="E61" s="147"/>
      <c r="F61" s="147"/>
      <c r="G61" s="147"/>
    </row>
    <row r="62" spans="1:7" ht="15" customHeight="1">
      <c r="A62" s="147" t="s">
        <v>213</v>
      </c>
      <c r="B62" s="169"/>
      <c r="C62" s="147"/>
      <c r="D62" s="147"/>
      <c r="E62" s="147"/>
      <c r="F62" s="147"/>
      <c r="G62" s="147"/>
    </row>
    <row r="63" spans="1:7" ht="15" customHeight="1">
      <c r="A63" s="147" t="s">
        <v>66</v>
      </c>
      <c r="B63" s="169"/>
      <c r="C63" s="147"/>
      <c r="D63" s="147"/>
      <c r="E63" s="147"/>
      <c r="F63" s="147"/>
      <c r="G63" s="147"/>
    </row>
    <row r="64" spans="1:7" ht="15" customHeight="1">
      <c r="A64" s="147" t="s">
        <v>215</v>
      </c>
      <c r="B64" s="169"/>
      <c r="C64" s="147"/>
      <c r="D64" s="147"/>
      <c r="E64" s="147"/>
      <c r="F64" s="147"/>
      <c r="G64" s="147"/>
    </row>
    <row r="65" spans="1:7" ht="15" customHeight="1">
      <c r="A65" s="147" t="s">
        <v>216</v>
      </c>
      <c r="B65" s="169"/>
      <c r="C65" s="147"/>
      <c r="D65" s="147"/>
      <c r="E65" s="147"/>
      <c r="F65" s="147"/>
      <c r="G65" s="147"/>
    </row>
  </sheetData>
  <mergeCells count="5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C42:E42"/>
    <mergeCell ref="C43:E43"/>
    <mergeCell ref="C44:E44"/>
    <mergeCell ref="C45:E45"/>
    <mergeCell ref="C46:E46"/>
    <mergeCell ref="A7:A10"/>
    <mergeCell ref="B7:B8"/>
    <mergeCell ref="C7:C10"/>
    <mergeCell ref="D7:D10"/>
    <mergeCell ref="E7:E10"/>
    <mergeCell ref="AK7:AK10"/>
    <mergeCell ref="AL7:AL10"/>
    <mergeCell ref="AM7:AN10"/>
    <mergeCell ref="B9:B10"/>
  </mergeCells>
  <phoneticPr fontId="4"/>
  <dataValidations count="4">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A1:AN65"/>
  <sheetViews>
    <sheetView showGridLines="0" view="pageBreakPreview" zoomScaleSheetLayoutView="100" workbookViewId="0">
      <selection activeCell="AK4" sqref="AK4:AN4"/>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293</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151</v>
      </c>
      <c r="AH5" s="208">
        <v>40</v>
      </c>
      <c r="AI5" s="208"/>
      <c r="AJ5" s="208"/>
      <c r="AK5" s="204" t="s">
        <v>152</v>
      </c>
      <c r="AL5" s="215">
        <v>160</v>
      </c>
      <c r="AM5" s="204" t="s">
        <v>153</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154</v>
      </c>
      <c r="B7" s="163" t="s">
        <v>136</v>
      </c>
      <c r="C7" s="172" t="s">
        <v>156</v>
      </c>
      <c r="D7" s="157" t="s">
        <v>158</v>
      </c>
      <c r="E7" s="154" t="s">
        <v>159</v>
      </c>
      <c r="F7" s="193" t="s">
        <v>162</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163</v>
      </c>
      <c r="AL7" s="160" t="s">
        <v>165</v>
      </c>
      <c r="AM7" s="220" t="s">
        <v>3</v>
      </c>
      <c r="AN7" s="220"/>
    </row>
    <row r="8" spans="1:40" ht="15" customHeight="1">
      <c r="A8" s="152"/>
      <c r="B8" s="164"/>
      <c r="C8" s="173"/>
      <c r="D8" s="157"/>
      <c r="E8" s="154"/>
      <c r="F8" s="157" t="s">
        <v>167</v>
      </c>
      <c r="G8" s="157"/>
      <c r="H8" s="157"/>
      <c r="I8" s="157"/>
      <c r="J8" s="157"/>
      <c r="K8" s="157"/>
      <c r="L8" s="157"/>
      <c r="M8" s="157" t="s">
        <v>168</v>
      </c>
      <c r="N8" s="157"/>
      <c r="O8" s="157"/>
      <c r="P8" s="157"/>
      <c r="Q8" s="157"/>
      <c r="R8" s="157"/>
      <c r="S8" s="157"/>
      <c r="T8" s="157" t="s">
        <v>170</v>
      </c>
      <c r="U8" s="157"/>
      <c r="V8" s="157"/>
      <c r="W8" s="157"/>
      <c r="X8" s="157"/>
      <c r="Y8" s="157"/>
      <c r="Z8" s="157"/>
      <c r="AA8" s="157" t="s">
        <v>173</v>
      </c>
      <c r="AB8" s="157"/>
      <c r="AC8" s="157"/>
      <c r="AD8" s="157"/>
      <c r="AE8" s="157"/>
      <c r="AF8" s="157"/>
      <c r="AG8" s="157"/>
      <c r="AH8" s="157" t="s">
        <v>174</v>
      </c>
      <c r="AI8" s="157"/>
      <c r="AJ8" s="157"/>
      <c r="AK8" s="189"/>
      <c r="AL8" s="160"/>
      <c r="AM8" s="220"/>
      <c r="AN8" s="220"/>
    </row>
    <row r="9" spans="1:40" ht="15" customHeight="1">
      <c r="A9" s="152"/>
      <c r="B9" s="165" t="s">
        <v>221</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c r="C11" s="176"/>
      <c r="D11" s="183"/>
      <c r="E11" s="191"/>
      <c r="F11" s="312"/>
      <c r="G11" s="312"/>
      <c r="H11" s="312"/>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214">
        <f t="shared" ref="AK11:AK31" si="0">+SUM(F11:AJ11)</f>
        <v>0</v>
      </c>
      <c r="AL11" s="216">
        <f t="shared" ref="AL11:AL31" si="1">IF($AK$3="４週",AK11/4,AK11/(DAY(EOMONTH($F$9,0))/7))</f>
        <v>0</v>
      </c>
      <c r="AM11" s="221"/>
      <c r="AN11" s="221"/>
    </row>
    <row r="12" spans="1:40" ht="18" customHeight="1">
      <c r="A12" s="153">
        <v>2</v>
      </c>
      <c r="B12" s="229"/>
      <c r="C12" s="176"/>
      <c r="D12" s="183"/>
      <c r="E12" s="191"/>
      <c r="F12" s="312"/>
      <c r="G12" s="312"/>
      <c r="H12" s="312"/>
      <c r="I12" s="312"/>
      <c r="J12" s="312"/>
      <c r="K12" s="312"/>
      <c r="L12" s="312"/>
      <c r="M12" s="312"/>
      <c r="N12" s="312"/>
      <c r="O12" s="312"/>
      <c r="P12" s="312"/>
      <c r="Q12" s="312"/>
      <c r="R12" s="312"/>
      <c r="S12" s="312"/>
      <c r="T12" s="312"/>
      <c r="U12" s="312"/>
      <c r="V12" s="312"/>
      <c r="W12" s="312"/>
      <c r="X12" s="312"/>
      <c r="Y12" s="312"/>
      <c r="Z12" s="312"/>
      <c r="AA12" s="312"/>
      <c r="AB12" s="312"/>
      <c r="AC12" s="312"/>
      <c r="AD12" s="312"/>
      <c r="AE12" s="312"/>
      <c r="AF12" s="312"/>
      <c r="AG12" s="312"/>
      <c r="AH12" s="312"/>
      <c r="AI12" s="312"/>
      <c r="AJ12" s="312"/>
      <c r="AK12" s="214">
        <f t="shared" si="0"/>
        <v>0</v>
      </c>
      <c r="AL12" s="216">
        <f t="shared" si="1"/>
        <v>0</v>
      </c>
      <c r="AM12" s="221"/>
      <c r="AN12" s="221"/>
    </row>
    <row r="13" spans="1:40" ht="16.5" customHeight="1">
      <c r="A13" s="153">
        <v>3</v>
      </c>
      <c r="B13" s="229"/>
      <c r="C13" s="176"/>
      <c r="D13" s="183"/>
      <c r="E13" s="191"/>
      <c r="F13" s="31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2"/>
      <c r="AG13" s="312"/>
      <c r="AH13" s="312"/>
      <c r="AI13" s="312"/>
      <c r="AJ13" s="312"/>
      <c r="AK13" s="214">
        <f t="shared" si="0"/>
        <v>0</v>
      </c>
      <c r="AL13" s="216">
        <f t="shared" si="1"/>
        <v>0</v>
      </c>
      <c r="AM13" s="221"/>
      <c r="AN13" s="221"/>
    </row>
    <row r="14" spans="1:40" ht="18" customHeight="1">
      <c r="A14" s="153">
        <v>4</v>
      </c>
      <c r="B14" s="229"/>
      <c r="C14" s="176"/>
      <c r="D14" s="183"/>
      <c r="E14" s="191"/>
      <c r="F14" s="312"/>
      <c r="G14" s="312"/>
      <c r="H14" s="312"/>
      <c r="I14" s="312"/>
      <c r="J14" s="312"/>
      <c r="K14" s="312"/>
      <c r="L14" s="312"/>
      <c r="M14" s="312"/>
      <c r="N14" s="312"/>
      <c r="O14" s="312"/>
      <c r="P14" s="312"/>
      <c r="Q14" s="312"/>
      <c r="R14" s="312"/>
      <c r="S14" s="312"/>
      <c r="T14" s="312"/>
      <c r="U14" s="312"/>
      <c r="V14" s="312"/>
      <c r="W14" s="312"/>
      <c r="X14" s="312"/>
      <c r="Y14" s="312"/>
      <c r="Z14" s="312"/>
      <c r="AA14" s="312"/>
      <c r="AB14" s="312"/>
      <c r="AC14" s="312"/>
      <c r="AD14" s="312"/>
      <c r="AE14" s="312"/>
      <c r="AF14" s="312"/>
      <c r="AG14" s="312"/>
      <c r="AH14" s="312"/>
      <c r="AI14" s="312"/>
      <c r="AJ14" s="312"/>
      <c r="AK14" s="214">
        <f t="shared" si="0"/>
        <v>0</v>
      </c>
      <c r="AL14" s="216">
        <f t="shared" si="1"/>
        <v>0</v>
      </c>
      <c r="AM14" s="221"/>
      <c r="AN14" s="221"/>
    </row>
    <row r="15" spans="1:40" ht="18" customHeight="1">
      <c r="A15" s="153">
        <v>5</v>
      </c>
      <c r="B15" s="229"/>
      <c r="C15" s="176"/>
      <c r="D15" s="183"/>
      <c r="E15" s="191"/>
      <c r="F15" s="312"/>
      <c r="G15" s="312"/>
      <c r="H15" s="312"/>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214">
        <f t="shared" si="0"/>
        <v>0</v>
      </c>
      <c r="AL15" s="216">
        <f t="shared" si="1"/>
        <v>0</v>
      </c>
      <c r="AM15" s="221"/>
      <c r="AN15" s="221"/>
    </row>
    <row r="16" spans="1:40" ht="18" customHeight="1">
      <c r="A16" s="153">
        <v>6</v>
      </c>
      <c r="B16" s="229"/>
      <c r="C16" s="176"/>
      <c r="D16" s="183"/>
      <c r="E16" s="191"/>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12"/>
      <c r="AE16" s="312"/>
      <c r="AF16" s="312"/>
      <c r="AG16" s="312"/>
      <c r="AH16" s="312"/>
      <c r="AI16" s="312"/>
      <c r="AJ16" s="312"/>
      <c r="AK16" s="214">
        <f t="shared" si="0"/>
        <v>0</v>
      </c>
      <c r="AL16" s="216">
        <f t="shared" si="1"/>
        <v>0</v>
      </c>
      <c r="AM16" s="221"/>
      <c r="AN16" s="221"/>
    </row>
    <row r="17" spans="1:40" ht="18" customHeight="1">
      <c r="A17" s="153">
        <v>7</v>
      </c>
      <c r="B17" s="229"/>
      <c r="C17" s="176"/>
      <c r="D17" s="183"/>
      <c r="E17" s="191"/>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312"/>
      <c r="AK17" s="214">
        <f t="shared" si="0"/>
        <v>0</v>
      </c>
      <c r="AL17" s="216">
        <f t="shared" si="1"/>
        <v>0</v>
      </c>
      <c r="AM17" s="221"/>
      <c r="AN17" s="221"/>
    </row>
    <row r="18" spans="1:40"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row>
    <row r="19" spans="1:40"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row>
    <row r="20" spans="1:40"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row>
    <row r="21" spans="1:40"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144</v>
      </c>
      <c r="B31" s="168"/>
      <c r="C31" s="168"/>
      <c r="D31" s="168"/>
      <c r="E31" s="168"/>
      <c r="F31" s="178">
        <f t="shared" ref="F31:AJ31" si="2">+SUM(F11:F30)</f>
        <v>0</v>
      </c>
      <c r="G31" s="178">
        <f t="shared" si="2"/>
        <v>0</v>
      </c>
      <c r="H31" s="178">
        <f t="shared" si="2"/>
        <v>0</v>
      </c>
      <c r="I31" s="178">
        <f t="shared" si="2"/>
        <v>0</v>
      </c>
      <c r="J31" s="178">
        <f t="shared" si="2"/>
        <v>0</v>
      </c>
      <c r="K31" s="178">
        <f t="shared" si="2"/>
        <v>0</v>
      </c>
      <c r="L31" s="178">
        <f t="shared" si="2"/>
        <v>0</v>
      </c>
      <c r="M31" s="178">
        <f t="shared" si="2"/>
        <v>0</v>
      </c>
      <c r="N31" s="178">
        <f t="shared" si="2"/>
        <v>0</v>
      </c>
      <c r="O31" s="178">
        <f t="shared" si="2"/>
        <v>0</v>
      </c>
      <c r="P31" s="178">
        <f t="shared" si="2"/>
        <v>0</v>
      </c>
      <c r="Q31" s="178">
        <f t="shared" si="2"/>
        <v>0</v>
      </c>
      <c r="R31" s="178">
        <f t="shared" si="2"/>
        <v>0</v>
      </c>
      <c r="S31" s="178">
        <f t="shared" si="2"/>
        <v>0</v>
      </c>
      <c r="T31" s="178">
        <f t="shared" si="2"/>
        <v>0</v>
      </c>
      <c r="U31" s="178">
        <f t="shared" si="2"/>
        <v>0</v>
      </c>
      <c r="V31" s="178">
        <f t="shared" si="2"/>
        <v>0</v>
      </c>
      <c r="W31" s="178">
        <f t="shared" si="2"/>
        <v>0</v>
      </c>
      <c r="X31" s="178">
        <f t="shared" si="2"/>
        <v>0</v>
      </c>
      <c r="Y31" s="178">
        <f t="shared" si="2"/>
        <v>0</v>
      </c>
      <c r="Z31" s="178">
        <f t="shared" si="2"/>
        <v>0</v>
      </c>
      <c r="AA31" s="178">
        <f t="shared" si="2"/>
        <v>0</v>
      </c>
      <c r="AB31" s="178">
        <f t="shared" si="2"/>
        <v>0</v>
      </c>
      <c r="AC31" s="178">
        <f t="shared" si="2"/>
        <v>0</v>
      </c>
      <c r="AD31" s="178">
        <f t="shared" si="2"/>
        <v>0</v>
      </c>
      <c r="AE31" s="178">
        <f t="shared" si="2"/>
        <v>0</v>
      </c>
      <c r="AF31" s="178">
        <f t="shared" si="2"/>
        <v>0</v>
      </c>
      <c r="AG31" s="178">
        <f t="shared" si="2"/>
        <v>0</v>
      </c>
      <c r="AH31" s="178">
        <f t="shared" si="2"/>
        <v>0</v>
      </c>
      <c r="AI31" s="178">
        <f t="shared" si="2"/>
        <v>0</v>
      </c>
      <c r="AJ31" s="178">
        <f t="shared" si="2"/>
        <v>0</v>
      </c>
      <c r="AK31" s="214">
        <f t="shared" si="0"/>
        <v>0</v>
      </c>
      <c r="AL31" s="216">
        <f t="shared" si="1"/>
        <v>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47" t="s">
        <v>176</v>
      </c>
      <c r="B35" s="230"/>
      <c r="C35" s="230"/>
      <c r="D35" s="230"/>
      <c r="E35" s="230"/>
      <c r="F35" s="236"/>
      <c r="G35" s="230"/>
      <c r="H35" s="180"/>
      <c r="I35" s="180"/>
      <c r="J35" s="180"/>
      <c r="K35" s="180"/>
      <c r="L35" s="180"/>
      <c r="M35" s="180"/>
      <c r="N35" s="180"/>
      <c r="O35" s="180"/>
      <c r="P35" s="180"/>
      <c r="Q35" s="180"/>
      <c r="R35" s="180">
        <v>6</v>
      </c>
      <c r="S35" s="180"/>
      <c r="T35" s="180"/>
      <c r="U35" s="180"/>
      <c r="V35" s="180"/>
      <c r="W35" s="180"/>
      <c r="X35" s="180">
        <v>7</v>
      </c>
      <c r="Y35" s="180"/>
      <c r="Z35" s="180"/>
      <c r="AA35" s="180"/>
      <c r="AB35" s="180"/>
      <c r="AC35" s="180"/>
      <c r="AD35" s="180">
        <v>8</v>
      </c>
      <c r="AE35" s="180"/>
      <c r="AF35" s="180"/>
      <c r="AG35" s="243"/>
      <c r="AH35" s="243"/>
      <c r="AI35" s="243"/>
      <c r="AJ35" s="243">
        <v>9</v>
      </c>
      <c r="AK35" s="180"/>
      <c r="AL35" s="180"/>
      <c r="AM35" s="149"/>
    </row>
    <row r="36" spans="1:39" s="147" customFormat="1" ht="15" customHeight="1">
      <c r="A36" s="147" t="s">
        <v>58</v>
      </c>
      <c r="B36" s="159"/>
      <c r="C36" s="159"/>
      <c r="D36" s="159"/>
      <c r="E36" s="159"/>
      <c r="F36" s="159"/>
      <c r="G36" s="159"/>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row>
    <row r="37" spans="1:39" s="147" customFormat="1" ht="15" customHeight="1">
      <c r="A37" s="147" t="s">
        <v>177</v>
      </c>
      <c r="B37" s="159"/>
      <c r="C37" s="159"/>
      <c r="D37" s="159"/>
      <c r="E37" s="159"/>
      <c r="F37" s="159"/>
      <c r="G37" s="159"/>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row>
    <row r="38" spans="1:39" s="147" customFormat="1" ht="15" customHeight="1">
      <c r="A38" s="147" t="s">
        <v>46</v>
      </c>
      <c r="B38" s="159"/>
      <c r="C38" s="159"/>
      <c r="D38" s="159"/>
      <c r="E38" s="159"/>
      <c r="F38" s="159"/>
      <c r="G38" s="159"/>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row>
    <row r="39" spans="1:39" s="147" customFormat="1" ht="15" customHeight="1">
      <c r="A39" s="147" t="s">
        <v>178</v>
      </c>
      <c r="B39" s="159"/>
      <c r="C39" s="159"/>
      <c r="D39" s="159"/>
      <c r="E39" s="159"/>
      <c r="F39" s="159"/>
      <c r="G39" s="159"/>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row>
    <row r="40" spans="1:39" ht="15" customHeight="1">
      <c r="A40" s="147" t="s">
        <v>179</v>
      </c>
      <c r="B40" s="169"/>
      <c r="C40" s="147"/>
      <c r="D40" s="147"/>
      <c r="E40" s="147"/>
      <c r="F40" s="147"/>
      <c r="G40" s="147"/>
    </row>
    <row r="41" spans="1:39" ht="15" customHeight="1">
      <c r="A41" s="147" t="s">
        <v>180</v>
      </c>
      <c r="B41" s="169"/>
      <c r="C41" s="147"/>
      <c r="D41" s="147"/>
      <c r="E41" s="147"/>
      <c r="F41" s="147"/>
      <c r="G41" s="147"/>
    </row>
    <row r="42" spans="1:39" ht="15" customHeight="1">
      <c r="A42" s="147"/>
      <c r="B42" s="157" t="s">
        <v>182</v>
      </c>
      <c r="C42" s="157" t="s">
        <v>183</v>
      </c>
      <c r="D42" s="157"/>
      <c r="E42" s="157"/>
      <c r="F42" s="147"/>
      <c r="G42" s="147"/>
    </row>
    <row r="43" spans="1:39" ht="15" customHeight="1">
      <c r="A43" s="147"/>
      <c r="B43" s="170" t="s">
        <v>186</v>
      </c>
      <c r="C43" s="181" t="s">
        <v>187</v>
      </c>
      <c r="D43" s="181"/>
      <c r="E43" s="181"/>
      <c r="F43" s="147"/>
      <c r="G43" s="147"/>
    </row>
    <row r="44" spans="1:39" ht="15" customHeight="1">
      <c r="A44" s="147"/>
      <c r="B44" s="170" t="s">
        <v>188</v>
      </c>
      <c r="C44" s="181" t="s">
        <v>189</v>
      </c>
      <c r="D44" s="181"/>
      <c r="E44" s="181"/>
      <c r="F44" s="147"/>
      <c r="G44" s="147"/>
    </row>
    <row r="45" spans="1:39" ht="15" customHeight="1">
      <c r="A45" s="147"/>
      <c r="B45" s="170" t="s">
        <v>190</v>
      </c>
      <c r="C45" s="181" t="s">
        <v>191</v>
      </c>
      <c r="D45" s="181"/>
      <c r="E45" s="181"/>
      <c r="F45" s="147"/>
      <c r="G45" s="147"/>
    </row>
    <row r="46" spans="1:39" ht="15" customHeight="1">
      <c r="A46" s="147"/>
      <c r="B46" s="170" t="s">
        <v>193</v>
      </c>
      <c r="C46" s="181" t="s">
        <v>194</v>
      </c>
      <c r="D46" s="181"/>
      <c r="E46" s="181"/>
      <c r="F46" s="147"/>
      <c r="G46" s="147"/>
    </row>
    <row r="47" spans="1:39" ht="15" customHeight="1">
      <c r="A47" s="147"/>
      <c r="B47" s="147" t="s">
        <v>196</v>
      </c>
      <c r="C47" s="147"/>
      <c r="D47" s="147"/>
      <c r="E47" s="147"/>
      <c r="F47" s="147"/>
      <c r="G47" s="147"/>
    </row>
    <row r="48" spans="1:39" ht="15" customHeight="1">
      <c r="A48" s="147"/>
      <c r="B48" s="147" t="s">
        <v>35</v>
      </c>
      <c r="C48" s="147"/>
      <c r="D48" s="147"/>
      <c r="E48" s="147"/>
      <c r="F48" s="147"/>
      <c r="G48" s="147"/>
    </row>
    <row r="49" spans="1:7" ht="15" customHeight="1">
      <c r="A49" s="147"/>
      <c r="B49" s="147" t="s">
        <v>197</v>
      </c>
      <c r="C49" s="147"/>
      <c r="D49" s="147"/>
      <c r="E49" s="147"/>
      <c r="F49" s="147"/>
      <c r="G49" s="147"/>
    </row>
    <row r="50" spans="1:7" ht="15" customHeight="1">
      <c r="A50" s="147" t="s">
        <v>198</v>
      </c>
      <c r="B50" s="169"/>
      <c r="C50" s="147"/>
      <c r="D50" s="147"/>
      <c r="E50" s="147"/>
      <c r="F50" s="147"/>
      <c r="G50" s="147"/>
    </row>
    <row r="51" spans="1:7" ht="15" customHeight="1">
      <c r="A51" s="147" t="s">
        <v>2</v>
      </c>
      <c r="B51" s="169"/>
      <c r="C51" s="147"/>
      <c r="D51" s="147"/>
      <c r="E51" s="147"/>
      <c r="F51" s="147"/>
      <c r="G51" s="147"/>
    </row>
    <row r="52" spans="1:7" ht="15" customHeight="1">
      <c r="A52" s="147" t="s">
        <v>199</v>
      </c>
      <c r="B52" s="169"/>
      <c r="C52" s="147"/>
      <c r="D52" s="147"/>
      <c r="E52" s="147"/>
      <c r="F52" s="147"/>
      <c r="G52" s="147"/>
    </row>
    <row r="53" spans="1:7" ht="15" customHeight="1">
      <c r="A53" s="147" t="s">
        <v>200</v>
      </c>
      <c r="B53" s="169"/>
      <c r="C53" s="147"/>
      <c r="D53" s="147"/>
      <c r="E53" s="147"/>
      <c r="F53" s="147"/>
      <c r="G53" s="147"/>
    </row>
    <row r="54" spans="1:7" ht="15" customHeight="1">
      <c r="A54" s="147" t="s">
        <v>202</v>
      </c>
      <c r="B54" s="169"/>
      <c r="C54" s="147"/>
      <c r="D54" s="147"/>
      <c r="E54" s="147"/>
      <c r="F54" s="147"/>
      <c r="G54" s="147"/>
    </row>
    <row r="55" spans="1:7" ht="15" customHeight="1">
      <c r="A55" s="147" t="s">
        <v>204</v>
      </c>
      <c r="B55" s="169"/>
      <c r="C55" s="147"/>
      <c r="D55" s="147"/>
      <c r="E55" s="147"/>
      <c r="F55" s="147"/>
      <c r="G55" s="147"/>
    </row>
    <row r="56" spans="1:7" ht="15" customHeight="1">
      <c r="A56" s="147"/>
      <c r="B56" s="147" t="s">
        <v>104</v>
      </c>
      <c r="C56" s="147"/>
      <c r="D56" s="147"/>
      <c r="E56" s="147"/>
      <c r="F56" s="147"/>
      <c r="G56" s="147"/>
    </row>
    <row r="57" spans="1:7" ht="15" customHeight="1">
      <c r="A57" s="147"/>
      <c r="B57" s="147" t="s">
        <v>206</v>
      </c>
      <c r="C57" s="147"/>
      <c r="D57" s="147"/>
      <c r="E57" s="147"/>
      <c r="F57" s="147"/>
      <c r="G57" s="147"/>
    </row>
    <row r="58" spans="1:7" ht="15" customHeight="1">
      <c r="A58" s="147" t="s">
        <v>138</v>
      </c>
      <c r="B58" s="169"/>
      <c r="C58" s="147"/>
      <c r="D58" s="147"/>
      <c r="E58" s="147"/>
      <c r="F58" s="147"/>
      <c r="G58" s="147"/>
    </row>
    <row r="59" spans="1:7" ht="15" customHeight="1">
      <c r="A59" s="147" t="s">
        <v>208</v>
      </c>
      <c r="B59" s="169"/>
      <c r="C59" s="147"/>
      <c r="D59" s="147"/>
      <c r="E59" s="147"/>
      <c r="F59" s="147"/>
      <c r="G59" s="147"/>
    </row>
    <row r="60" spans="1:7" ht="15" customHeight="1">
      <c r="A60" s="147" t="s">
        <v>209</v>
      </c>
      <c r="B60" s="169"/>
      <c r="C60" s="147"/>
      <c r="D60" s="147"/>
      <c r="E60" s="147"/>
      <c r="F60" s="147"/>
      <c r="G60" s="147"/>
    </row>
    <row r="61" spans="1:7" ht="15" customHeight="1">
      <c r="A61" s="147" t="s">
        <v>211</v>
      </c>
      <c r="B61" s="169"/>
      <c r="C61" s="147"/>
      <c r="D61" s="147"/>
      <c r="E61" s="147"/>
      <c r="F61" s="147"/>
      <c r="G61" s="147"/>
    </row>
    <row r="62" spans="1:7" ht="15" customHeight="1">
      <c r="A62" s="147" t="s">
        <v>213</v>
      </c>
      <c r="B62" s="169"/>
      <c r="C62" s="147"/>
      <c r="D62" s="147"/>
      <c r="E62" s="147"/>
      <c r="F62" s="147"/>
      <c r="G62" s="147"/>
    </row>
    <row r="63" spans="1:7" ht="15" customHeight="1">
      <c r="A63" s="147" t="s">
        <v>66</v>
      </c>
      <c r="B63" s="169"/>
      <c r="C63" s="147"/>
      <c r="D63" s="147"/>
      <c r="E63" s="147"/>
      <c r="F63" s="147"/>
      <c r="G63" s="147"/>
    </row>
    <row r="64" spans="1:7" ht="15" customHeight="1">
      <c r="A64" s="147" t="s">
        <v>215</v>
      </c>
      <c r="B64" s="169"/>
      <c r="C64" s="147"/>
      <c r="D64" s="147"/>
      <c r="E64" s="147"/>
      <c r="F64" s="147"/>
      <c r="G64" s="147"/>
    </row>
    <row r="65" spans="1:7" ht="15" customHeight="1">
      <c r="A65" s="147" t="s">
        <v>216</v>
      </c>
      <c r="B65" s="169"/>
      <c r="C65" s="147"/>
      <c r="D65" s="147"/>
      <c r="E65" s="147"/>
      <c r="F65" s="147"/>
      <c r="G65" s="147"/>
    </row>
  </sheetData>
  <mergeCells count="5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C42:E42"/>
    <mergeCell ref="C43:E43"/>
    <mergeCell ref="C44:E44"/>
    <mergeCell ref="C45:E45"/>
    <mergeCell ref="C46:E46"/>
    <mergeCell ref="A7:A10"/>
    <mergeCell ref="B7:B8"/>
    <mergeCell ref="C7:C10"/>
    <mergeCell ref="D7:D10"/>
    <mergeCell ref="E7:E10"/>
    <mergeCell ref="AK7:AK10"/>
    <mergeCell ref="AL7:AL10"/>
    <mergeCell ref="AM7:AN10"/>
    <mergeCell ref="B9:B10"/>
  </mergeCells>
  <phoneticPr fontId="4"/>
  <dataValidations count="4">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A1:AN65"/>
  <sheetViews>
    <sheetView showGridLines="0" view="pageBreakPreview" zoomScaleSheetLayoutView="100" workbookViewId="0">
      <selection activeCell="AP3" sqref="AP3"/>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295</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151</v>
      </c>
      <c r="AH5" s="208">
        <v>40</v>
      </c>
      <c r="AI5" s="208"/>
      <c r="AJ5" s="208"/>
      <c r="AK5" s="204" t="s">
        <v>152</v>
      </c>
      <c r="AL5" s="215">
        <v>160</v>
      </c>
      <c r="AM5" s="204" t="s">
        <v>153</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154</v>
      </c>
      <c r="B7" s="163" t="s">
        <v>136</v>
      </c>
      <c r="C7" s="172" t="s">
        <v>156</v>
      </c>
      <c r="D7" s="157" t="s">
        <v>158</v>
      </c>
      <c r="E7" s="154" t="s">
        <v>159</v>
      </c>
      <c r="F7" s="193" t="s">
        <v>162</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163</v>
      </c>
      <c r="AL7" s="160" t="s">
        <v>165</v>
      </c>
      <c r="AM7" s="220" t="s">
        <v>3</v>
      </c>
      <c r="AN7" s="220"/>
    </row>
    <row r="8" spans="1:40" ht="15" customHeight="1">
      <c r="A8" s="152"/>
      <c r="B8" s="164"/>
      <c r="C8" s="173"/>
      <c r="D8" s="157"/>
      <c r="E8" s="154"/>
      <c r="F8" s="157" t="s">
        <v>167</v>
      </c>
      <c r="G8" s="157"/>
      <c r="H8" s="157"/>
      <c r="I8" s="157"/>
      <c r="J8" s="157"/>
      <c r="K8" s="157"/>
      <c r="L8" s="157"/>
      <c r="M8" s="157" t="s">
        <v>168</v>
      </c>
      <c r="N8" s="157"/>
      <c r="O8" s="157"/>
      <c r="P8" s="157"/>
      <c r="Q8" s="157"/>
      <c r="R8" s="157"/>
      <c r="S8" s="157"/>
      <c r="T8" s="157" t="s">
        <v>170</v>
      </c>
      <c r="U8" s="157"/>
      <c r="V8" s="157"/>
      <c r="W8" s="157"/>
      <c r="X8" s="157"/>
      <c r="Y8" s="157"/>
      <c r="Z8" s="157"/>
      <c r="AA8" s="157" t="s">
        <v>173</v>
      </c>
      <c r="AB8" s="157"/>
      <c r="AC8" s="157"/>
      <c r="AD8" s="157"/>
      <c r="AE8" s="157"/>
      <c r="AF8" s="157"/>
      <c r="AG8" s="157"/>
      <c r="AH8" s="157" t="s">
        <v>174</v>
      </c>
      <c r="AI8" s="157"/>
      <c r="AJ8" s="157"/>
      <c r="AK8" s="189"/>
      <c r="AL8" s="160"/>
      <c r="AM8" s="220"/>
      <c r="AN8" s="220"/>
    </row>
    <row r="9" spans="1:40" ht="15" customHeight="1">
      <c r="A9" s="152"/>
      <c r="B9" s="165" t="s">
        <v>221</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c r="C11" s="176"/>
      <c r="D11" s="183"/>
      <c r="E11" s="191"/>
      <c r="F11" s="312"/>
      <c r="G11" s="312"/>
      <c r="H11" s="312"/>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214">
        <f t="shared" ref="AK11:AK31" si="0">+SUM(F11:AJ11)</f>
        <v>0</v>
      </c>
      <c r="AL11" s="216">
        <f t="shared" ref="AL11:AL31" si="1">IF($AK$3="４週",AK11/4,AK11/(DAY(EOMONTH($F$9,0))/7))</f>
        <v>0</v>
      </c>
      <c r="AM11" s="221"/>
      <c r="AN11" s="221"/>
    </row>
    <row r="12" spans="1:40" ht="18" customHeight="1">
      <c r="A12" s="153">
        <v>2</v>
      </c>
      <c r="B12" s="229"/>
      <c r="C12" s="176"/>
      <c r="D12" s="183"/>
      <c r="E12" s="191"/>
      <c r="F12" s="312"/>
      <c r="G12" s="312"/>
      <c r="H12" s="312"/>
      <c r="I12" s="312"/>
      <c r="J12" s="312"/>
      <c r="K12" s="312"/>
      <c r="L12" s="312"/>
      <c r="M12" s="312"/>
      <c r="N12" s="312"/>
      <c r="O12" s="312"/>
      <c r="P12" s="312"/>
      <c r="Q12" s="312"/>
      <c r="R12" s="312"/>
      <c r="S12" s="312"/>
      <c r="T12" s="312"/>
      <c r="U12" s="312"/>
      <c r="V12" s="312"/>
      <c r="W12" s="312"/>
      <c r="X12" s="312"/>
      <c r="Y12" s="312"/>
      <c r="Z12" s="312"/>
      <c r="AA12" s="312"/>
      <c r="AB12" s="312"/>
      <c r="AC12" s="312"/>
      <c r="AD12" s="312"/>
      <c r="AE12" s="312"/>
      <c r="AF12" s="312"/>
      <c r="AG12" s="312"/>
      <c r="AH12" s="312"/>
      <c r="AI12" s="312"/>
      <c r="AJ12" s="312"/>
      <c r="AK12" s="214">
        <f t="shared" si="0"/>
        <v>0</v>
      </c>
      <c r="AL12" s="216">
        <f t="shared" si="1"/>
        <v>0</v>
      </c>
      <c r="AM12" s="221"/>
      <c r="AN12" s="221"/>
    </row>
    <row r="13" spans="1:40" ht="16.5" customHeight="1">
      <c r="A13" s="153">
        <v>3</v>
      </c>
      <c r="B13" s="229"/>
      <c r="C13" s="176"/>
      <c r="D13" s="183"/>
      <c r="E13" s="191"/>
      <c r="F13" s="31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2"/>
      <c r="AG13" s="312"/>
      <c r="AH13" s="312"/>
      <c r="AI13" s="312"/>
      <c r="AJ13" s="312"/>
      <c r="AK13" s="214">
        <f t="shared" si="0"/>
        <v>0</v>
      </c>
      <c r="AL13" s="216">
        <f t="shared" si="1"/>
        <v>0</v>
      </c>
      <c r="AM13" s="221"/>
      <c r="AN13" s="221"/>
    </row>
    <row r="14" spans="1:40" ht="18" customHeight="1">
      <c r="A14" s="153">
        <v>4</v>
      </c>
      <c r="B14" s="229"/>
      <c r="C14" s="176"/>
      <c r="D14" s="183"/>
      <c r="E14" s="191"/>
      <c r="F14" s="312"/>
      <c r="G14" s="312"/>
      <c r="H14" s="312"/>
      <c r="I14" s="312"/>
      <c r="J14" s="312"/>
      <c r="K14" s="312"/>
      <c r="L14" s="312"/>
      <c r="M14" s="312"/>
      <c r="N14" s="312"/>
      <c r="O14" s="312"/>
      <c r="P14" s="312"/>
      <c r="Q14" s="312"/>
      <c r="R14" s="312"/>
      <c r="S14" s="312"/>
      <c r="T14" s="312"/>
      <c r="U14" s="312"/>
      <c r="V14" s="312"/>
      <c r="W14" s="312"/>
      <c r="X14" s="312"/>
      <c r="Y14" s="312"/>
      <c r="Z14" s="312"/>
      <c r="AA14" s="312"/>
      <c r="AB14" s="312"/>
      <c r="AC14" s="312"/>
      <c r="AD14" s="312"/>
      <c r="AE14" s="312"/>
      <c r="AF14" s="312"/>
      <c r="AG14" s="312"/>
      <c r="AH14" s="312"/>
      <c r="AI14" s="312"/>
      <c r="AJ14" s="312"/>
      <c r="AK14" s="214">
        <f t="shared" si="0"/>
        <v>0</v>
      </c>
      <c r="AL14" s="216">
        <f t="shared" si="1"/>
        <v>0</v>
      </c>
      <c r="AM14" s="221"/>
      <c r="AN14" s="221"/>
    </row>
    <row r="15" spans="1:40" ht="18" customHeight="1">
      <c r="A15" s="153">
        <v>5</v>
      </c>
      <c r="B15" s="229"/>
      <c r="C15" s="176"/>
      <c r="D15" s="183"/>
      <c r="E15" s="191"/>
      <c r="F15" s="312"/>
      <c r="G15" s="312"/>
      <c r="H15" s="312"/>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214">
        <f t="shared" si="0"/>
        <v>0</v>
      </c>
      <c r="AL15" s="216">
        <f t="shared" si="1"/>
        <v>0</v>
      </c>
      <c r="AM15" s="221"/>
      <c r="AN15" s="221"/>
    </row>
    <row r="16" spans="1:40" ht="18" customHeight="1">
      <c r="A16" s="153">
        <v>6</v>
      </c>
      <c r="B16" s="229"/>
      <c r="C16" s="176"/>
      <c r="D16" s="183"/>
      <c r="E16" s="191"/>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12"/>
      <c r="AE16" s="312"/>
      <c r="AF16" s="312"/>
      <c r="AG16" s="312"/>
      <c r="AH16" s="312"/>
      <c r="AI16" s="312"/>
      <c r="AJ16" s="312"/>
      <c r="AK16" s="214">
        <f t="shared" si="0"/>
        <v>0</v>
      </c>
      <c r="AL16" s="216">
        <f t="shared" si="1"/>
        <v>0</v>
      </c>
      <c r="AM16" s="221"/>
      <c r="AN16" s="221"/>
    </row>
    <row r="17" spans="1:40" ht="18" customHeight="1">
      <c r="A17" s="153">
        <v>7</v>
      </c>
      <c r="B17" s="229"/>
      <c r="C17" s="176"/>
      <c r="D17" s="183"/>
      <c r="E17" s="191"/>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312"/>
      <c r="AK17" s="214">
        <f t="shared" si="0"/>
        <v>0</v>
      </c>
      <c r="AL17" s="216">
        <f t="shared" si="1"/>
        <v>0</v>
      </c>
      <c r="AM17" s="221"/>
      <c r="AN17" s="221"/>
    </row>
    <row r="18" spans="1:40"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row>
    <row r="19" spans="1:40"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row>
    <row r="20" spans="1:40"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row>
    <row r="21" spans="1:40"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144</v>
      </c>
      <c r="B31" s="168"/>
      <c r="C31" s="168"/>
      <c r="D31" s="168"/>
      <c r="E31" s="168"/>
      <c r="F31" s="178">
        <f t="shared" ref="F31:AJ31" si="2">+SUM(F11:F30)</f>
        <v>0</v>
      </c>
      <c r="G31" s="178">
        <f t="shared" si="2"/>
        <v>0</v>
      </c>
      <c r="H31" s="178">
        <f t="shared" si="2"/>
        <v>0</v>
      </c>
      <c r="I31" s="178">
        <f t="shared" si="2"/>
        <v>0</v>
      </c>
      <c r="J31" s="178">
        <f t="shared" si="2"/>
        <v>0</v>
      </c>
      <c r="K31" s="178">
        <f t="shared" si="2"/>
        <v>0</v>
      </c>
      <c r="L31" s="178">
        <f t="shared" si="2"/>
        <v>0</v>
      </c>
      <c r="M31" s="178">
        <f t="shared" si="2"/>
        <v>0</v>
      </c>
      <c r="N31" s="178">
        <f t="shared" si="2"/>
        <v>0</v>
      </c>
      <c r="O31" s="178">
        <f t="shared" si="2"/>
        <v>0</v>
      </c>
      <c r="P31" s="178">
        <f t="shared" si="2"/>
        <v>0</v>
      </c>
      <c r="Q31" s="178">
        <f t="shared" si="2"/>
        <v>0</v>
      </c>
      <c r="R31" s="178">
        <f t="shared" si="2"/>
        <v>0</v>
      </c>
      <c r="S31" s="178">
        <f t="shared" si="2"/>
        <v>0</v>
      </c>
      <c r="T31" s="178">
        <f t="shared" si="2"/>
        <v>0</v>
      </c>
      <c r="U31" s="178">
        <f t="shared" si="2"/>
        <v>0</v>
      </c>
      <c r="V31" s="178">
        <f t="shared" si="2"/>
        <v>0</v>
      </c>
      <c r="W31" s="178">
        <f t="shared" si="2"/>
        <v>0</v>
      </c>
      <c r="X31" s="178">
        <f t="shared" si="2"/>
        <v>0</v>
      </c>
      <c r="Y31" s="178">
        <f t="shared" si="2"/>
        <v>0</v>
      </c>
      <c r="Z31" s="178">
        <f t="shared" si="2"/>
        <v>0</v>
      </c>
      <c r="AA31" s="178">
        <f t="shared" si="2"/>
        <v>0</v>
      </c>
      <c r="AB31" s="178">
        <f t="shared" si="2"/>
        <v>0</v>
      </c>
      <c r="AC31" s="178">
        <f t="shared" si="2"/>
        <v>0</v>
      </c>
      <c r="AD31" s="178">
        <f t="shared" si="2"/>
        <v>0</v>
      </c>
      <c r="AE31" s="178">
        <f t="shared" si="2"/>
        <v>0</v>
      </c>
      <c r="AF31" s="178">
        <f t="shared" si="2"/>
        <v>0</v>
      </c>
      <c r="AG31" s="178">
        <f t="shared" si="2"/>
        <v>0</v>
      </c>
      <c r="AH31" s="178">
        <f t="shared" si="2"/>
        <v>0</v>
      </c>
      <c r="AI31" s="178">
        <f t="shared" si="2"/>
        <v>0</v>
      </c>
      <c r="AJ31" s="178">
        <f t="shared" si="2"/>
        <v>0</v>
      </c>
      <c r="AK31" s="214">
        <f t="shared" si="0"/>
        <v>0</v>
      </c>
      <c r="AL31" s="216">
        <f t="shared" si="1"/>
        <v>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47" t="s">
        <v>176</v>
      </c>
      <c r="B35" s="230"/>
      <c r="C35" s="230"/>
      <c r="D35" s="230"/>
      <c r="E35" s="230"/>
      <c r="F35" s="236"/>
      <c r="G35" s="230"/>
      <c r="H35" s="180"/>
      <c r="I35" s="180"/>
      <c r="J35" s="180"/>
      <c r="K35" s="180"/>
      <c r="L35" s="180"/>
      <c r="M35" s="180"/>
      <c r="N35" s="180"/>
      <c r="O35" s="180"/>
      <c r="P35" s="180"/>
      <c r="Q35" s="180"/>
      <c r="R35" s="180">
        <v>6</v>
      </c>
      <c r="S35" s="180"/>
      <c r="T35" s="180"/>
      <c r="U35" s="180"/>
      <c r="V35" s="180"/>
      <c r="W35" s="180"/>
      <c r="X35" s="180">
        <v>7</v>
      </c>
      <c r="Y35" s="180"/>
      <c r="Z35" s="180"/>
      <c r="AA35" s="180"/>
      <c r="AB35" s="180"/>
      <c r="AC35" s="180"/>
      <c r="AD35" s="180">
        <v>8</v>
      </c>
      <c r="AE35" s="180"/>
      <c r="AF35" s="180"/>
      <c r="AG35" s="243"/>
      <c r="AH35" s="243"/>
      <c r="AI35" s="243"/>
      <c r="AJ35" s="243">
        <v>9</v>
      </c>
      <c r="AK35" s="180"/>
      <c r="AL35" s="180"/>
      <c r="AM35" s="149"/>
    </row>
    <row r="36" spans="1:39" s="147" customFormat="1" ht="15" customHeight="1">
      <c r="A36" s="147" t="s">
        <v>58</v>
      </c>
      <c r="B36" s="159"/>
      <c r="C36" s="159"/>
      <c r="D36" s="159"/>
      <c r="E36" s="159"/>
      <c r="F36" s="159"/>
      <c r="G36" s="159"/>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row>
    <row r="37" spans="1:39" s="147" customFormat="1" ht="15" customHeight="1">
      <c r="A37" s="147" t="s">
        <v>177</v>
      </c>
      <c r="B37" s="159"/>
      <c r="C37" s="159"/>
      <c r="D37" s="159"/>
      <c r="E37" s="159"/>
      <c r="F37" s="159"/>
      <c r="G37" s="159"/>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row>
    <row r="38" spans="1:39" s="147" customFormat="1" ht="15" customHeight="1">
      <c r="A38" s="147" t="s">
        <v>46</v>
      </c>
      <c r="B38" s="159"/>
      <c r="C38" s="159"/>
      <c r="D38" s="159"/>
      <c r="E38" s="159"/>
      <c r="F38" s="159"/>
      <c r="G38" s="159"/>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row>
    <row r="39" spans="1:39" s="147" customFormat="1" ht="15" customHeight="1">
      <c r="A39" s="147" t="s">
        <v>178</v>
      </c>
      <c r="B39" s="159"/>
      <c r="C39" s="159"/>
      <c r="D39" s="159"/>
      <c r="E39" s="159"/>
      <c r="F39" s="159"/>
      <c r="G39" s="159"/>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row>
    <row r="40" spans="1:39" ht="15" customHeight="1">
      <c r="A40" s="147" t="s">
        <v>179</v>
      </c>
      <c r="B40" s="169"/>
      <c r="C40" s="147"/>
      <c r="D40" s="147"/>
      <c r="E40" s="147"/>
      <c r="F40" s="147"/>
      <c r="G40" s="147"/>
    </row>
    <row r="41" spans="1:39" ht="15" customHeight="1">
      <c r="A41" s="147" t="s">
        <v>180</v>
      </c>
      <c r="B41" s="169"/>
      <c r="C41" s="147"/>
      <c r="D41" s="147"/>
      <c r="E41" s="147"/>
      <c r="F41" s="147"/>
      <c r="G41" s="147"/>
    </row>
    <row r="42" spans="1:39" ht="15" customHeight="1">
      <c r="A42" s="147"/>
      <c r="B42" s="157" t="s">
        <v>182</v>
      </c>
      <c r="C42" s="157" t="s">
        <v>183</v>
      </c>
      <c r="D42" s="157"/>
      <c r="E42" s="157"/>
      <c r="F42" s="147"/>
      <c r="G42" s="147"/>
    </row>
    <row r="43" spans="1:39" ht="15" customHeight="1">
      <c r="A43" s="147"/>
      <c r="B43" s="170" t="s">
        <v>186</v>
      </c>
      <c r="C43" s="181" t="s">
        <v>187</v>
      </c>
      <c r="D43" s="181"/>
      <c r="E43" s="181"/>
      <c r="F43" s="147"/>
      <c r="G43" s="147"/>
    </row>
    <row r="44" spans="1:39" ht="15" customHeight="1">
      <c r="A44" s="147"/>
      <c r="B44" s="170" t="s">
        <v>188</v>
      </c>
      <c r="C44" s="181" t="s">
        <v>189</v>
      </c>
      <c r="D44" s="181"/>
      <c r="E44" s="181"/>
      <c r="F44" s="147"/>
      <c r="G44" s="147"/>
    </row>
    <row r="45" spans="1:39" ht="15" customHeight="1">
      <c r="A45" s="147"/>
      <c r="B45" s="170" t="s">
        <v>190</v>
      </c>
      <c r="C45" s="181" t="s">
        <v>191</v>
      </c>
      <c r="D45" s="181"/>
      <c r="E45" s="181"/>
      <c r="F45" s="147"/>
      <c r="G45" s="147"/>
    </row>
    <row r="46" spans="1:39" ht="15" customHeight="1">
      <c r="A46" s="147"/>
      <c r="B46" s="170" t="s">
        <v>193</v>
      </c>
      <c r="C46" s="181" t="s">
        <v>194</v>
      </c>
      <c r="D46" s="181"/>
      <c r="E46" s="181"/>
      <c r="F46" s="147"/>
      <c r="G46" s="147"/>
    </row>
    <row r="47" spans="1:39" ht="15" customHeight="1">
      <c r="A47" s="147"/>
      <c r="B47" s="147" t="s">
        <v>196</v>
      </c>
      <c r="C47" s="147"/>
      <c r="D47" s="147"/>
      <c r="E47" s="147"/>
      <c r="F47" s="147"/>
      <c r="G47" s="147"/>
    </row>
    <row r="48" spans="1:39" ht="15" customHeight="1">
      <c r="A48" s="147"/>
      <c r="B48" s="147" t="s">
        <v>35</v>
      </c>
      <c r="C48" s="147"/>
      <c r="D48" s="147"/>
      <c r="E48" s="147"/>
      <c r="F48" s="147"/>
      <c r="G48" s="147"/>
    </row>
    <row r="49" spans="1:7" ht="15" customHeight="1">
      <c r="A49" s="147"/>
      <c r="B49" s="147" t="s">
        <v>197</v>
      </c>
      <c r="C49" s="147"/>
      <c r="D49" s="147"/>
      <c r="E49" s="147"/>
      <c r="F49" s="147"/>
      <c r="G49" s="147"/>
    </row>
    <row r="50" spans="1:7" ht="15" customHeight="1">
      <c r="A50" s="147" t="s">
        <v>198</v>
      </c>
      <c r="B50" s="169"/>
      <c r="C50" s="147"/>
      <c r="D50" s="147"/>
      <c r="E50" s="147"/>
      <c r="F50" s="147"/>
      <c r="G50" s="147"/>
    </row>
    <row r="51" spans="1:7" ht="15" customHeight="1">
      <c r="A51" s="147" t="s">
        <v>2</v>
      </c>
      <c r="B51" s="169"/>
      <c r="C51" s="147"/>
      <c r="D51" s="147"/>
      <c r="E51" s="147"/>
      <c r="F51" s="147"/>
      <c r="G51" s="147"/>
    </row>
    <row r="52" spans="1:7" ht="15" customHeight="1">
      <c r="A52" s="147" t="s">
        <v>199</v>
      </c>
      <c r="B52" s="169"/>
      <c r="C52" s="147"/>
      <c r="D52" s="147"/>
      <c r="E52" s="147"/>
      <c r="F52" s="147"/>
      <c r="G52" s="147"/>
    </row>
    <row r="53" spans="1:7" ht="15" customHeight="1">
      <c r="A53" s="147" t="s">
        <v>200</v>
      </c>
      <c r="B53" s="169"/>
      <c r="C53" s="147"/>
      <c r="D53" s="147"/>
      <c r="E53" s="147"/>
      <c r="F53" s="147"/>
      <c r="G53" s="147"/>
    </row>
    <row r="54" spans="1:7" ht="15" customHeight="1">
      <c r="A54" s="147" t="s">
        <v>202</v>
      </c>
      <c r="B54" s="169"/>
      <c r="C54" s="147"/>
      <c r="D54" s="147"/>
      <c r="E54" s="147"/>
      <c r="F54" s="147"/>
      <c r="G54" s="147"/>
    </row>
    <row r="55" spans="1:7" ht="15" customHeight="1">
      <c r="A55" s="147" t="s">
        <v>204</v>
      </c>
      <c r="B55" s="169"/>
      <c r="C55" s="147"/>
      <c r="D55" s="147"/>
      <c r="E55" s="147"/>
      <c r="F55" s="147"/>
      <c r="G55" s="147"/>
    </row>
    <row r="56" spans="1:7" ht="15" customHeight="1">
      <c r="A56" s="147"/>
      <c r="B56" s="147" t="s">
        <v>104</v>
      </c>
      <c r="C56" s="147"/>
      <c r="D56" s="147"/>
      <c r="E56" s="147"/>
      <c r="F56" s="147"/>
      <c r="G56" s="147"/>
    </row>
    <row r="57" spans="1:7" ht="15" customHeight="1">
      <c r="A57" s="147"/>
      <c r="B57" s="147" t="s">
        <v>206</v>
      </c>
      <c r="C57" s="147"/>
      <c r="D57" s="147"/>
      <c r="E57" s="147"/>
      <c r="F57" s="147"/>
      <c r="G57" s="147"/>
    </row>
    <row r="58" spans="1:7" ht="15" customHeight="1">
      <c r="A58" s="147" t="s">
        <v>138</v>
      </c>
      <c r="B58" s="169"/>
      <c r="C58" s="147"/>
      <c r="D58" s="147"/>
      <c r="E58" s="147"/>
      <c r="F58" s="147"/>
      <c r="G58" s="147"/>
    </row>
    <row r="59" spans="1:7" ht="15" customHeight="1">
      <c r="A59" s="147" t="s">
        <v>208</v>
      </c>
      <c r="B59" s="169"/>
      <c r="C59" s="147"/>
      <c r="D59" s="147"/>
      <c r="E59" s="147"/>
      <c r="F59" s="147"/>
      <c r="G59" s="147"/>
    </row>
    <row r="60" spans="1:7" ht="15" customHeight="1">
      <c r="A60" s="147" t="s">
        <v>209</v>
      </c>
      <c r="B60" s="169"/>
      <c r="C60" s="147"/>
      <c r="D60" s="147"/>
      <c r="E60" s="147"/>
      <c r="F60" s="147"/>
      <c r="G60" s="147"/>
    </row>
    <row r="61" spans="1:7" ht="15" customHeight="1">
      <c r="A61" s="147" t="s">
        <v>211</v>
      </c>
      <c r="B61" s="169"/>
      <c r="C61" s="147"/>
      <c r="D61" s="147"/>
      <c r="E61" s="147"/>
      <c r="F61" s="147"/>
      <c r="G61" s="147"/>
    </row>
    <row r="62" spans="1:7" ht="15" customHeight="1">
      <c r="A62" s="147" t="s">
        <v>213</v>
      </c>
      <c r="B62" s="169"/>
      <c r="C62" s="147"/>
      <c r="D62" s="147"/>
      <c r="E62" s="147"/>
      <c r="F62" s="147"/>
      <c r="G62" s="147"/>
    </row>
    <row r="63" spans="1:7" ht="15" customHeight="1">
      <c r="A63" s="147" t="s">
        <v>66</v>
      </c>
      <c r="B63" s="169"/>
      <c r="C63" s="147"/>
      <c r="D63" s="147"/>
      <c r="E63" s="147"/>
      <c r="F63" s="147"/>
      <c r="G63" s="147"/>
    </row>
    <row r="64" spans="1:7" ht="15" customHeight="1">
      <c r="A64" s="147" t="s">
        <v>215</v>
      </c>
      <c r="B64" s="169"/>
      <c r="C64" s="147"/>
      <c r="D64" s="147"/>
      <c r="E64" s="147"/>
      <c r="F64" s="147"/>
      <c r="G64" s="147"/>
    </row>
    <row r="65" spans="1:7" ht="15" customHeight="1">
      <c r="A65" s="147" t="s">
        <v>216</v>
      </c>
      <c r="B65" s="169"/>
      <c r="C65" s="147"/>
      <c r="D65" s="147"/>
      <c r="E65" s="147"/>
      <c r="F65" s="147"/>
      <c r="G65" s="147"/>
    </row>
  </sheetData>
  <mergeCells count="5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C42:E42"/>
    <mergeCell ref="C43:E43"/>
    <mergeCell ref="C44:E44"/>
    <mergeCell ref="C45:E45"/>
    <mergeCell ref="C46:E46"/>
    <mergeCell ref="A7:A10"/>
    <mergeCell ref="B7:B8"/>
    <mergeCell ref="C7:C10"/>
    <mergeCell ref="D7:D10"/>
    <mergeCell ref="E7:E10"/>
    <mergeCell ref="AK7:AK10"/>
    <mergeCell ref="AL7:AL10"/>
    <mergeCell ref="AM7:AN10"/>
    <mergeCell ref="B9:B10"/>
  </mergeCells>
  <phoneticPr fontId="4"/>
  <dataValidations count="4">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AQ81"/>
  <sheetViews>
    <sheetView showGridLines="0" view="pageBreakPreview" zoomScaleSheetLayoutView="100" workbookViewId="0">
      <selection activeCell="AP3" sqref="AP3"/>
    </sheetView>
  </sheetViews>
  <sheetFormatPr defaultColWidth="8.25" defaultRowHeight="21" customHeight="1"/>
  <cols>
    <col min="1" max="1" width="2.625" style="145" customWidth="1"/>
    <col min="2" max="2" width="14.1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296</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151</v>
      </c>
      <c r="AH5" s="208">
        <v>40</v>
      </c>
      <c r="AI5" s="208"/>
      <c r="AJ5" s="208"/>
      <c r="AK5" s="204" t="s">
        <v>152</v>
      </c>
      <c r="AL5" s="215">
        <v>160</v>
      </c>
      <c r="AM5" s="204" t="s">
        <v>153</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154</v>
      </c>
      <c r="B7" s="163" t="s">
        <v>136</v>
      </c>
      <c r="C7" s="172" t="s">
        <v>156</v>
      </c>
      <c r="D7" s="157" t="s">
        <v>158</v>
      </c>
      <c r="E7" s="154" t="s">
        <v>159</v>
      </c>
      <c r="F7" s="193" t="s">
        <v>162</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163</v>
      </c>
      <c r="AL7" s="160" t="s">
        <v>165</v>
      </c>
      <c r="AM7" s="220" t="s">
        <v>3</v>
      </c>
      <c r="AN7" s="220"/>
    </row>
    <row r="8" spans="1:40" ht="15" customHeight="1">
      <c r="A8" s="152"/>
      <c r="B8" s="164"/>
      <c r="C8" s="173"/>
      <c r="D8" s="157"/>
      <c r="E8" s="154"/>
      <c r="F8" s="157" t="s">
        <v>167</v>
      </c>
      <c r="G8" s="157"/>
      <c r="H8" s="157"/>
      <c r="I8" s="157"/>
      <c r="J8" s="157"/>
      <c r="K8" s="157"/>
      <c r="L8" s="157"/>
      <c r="M8" s="157" t="s">
        <v>168</v>
      </c>
      <c r="N8" s="157"/>
      <c r="O8" s="157"/>
      <c r="P8" s="157"/>
      <c r="Q8" s="157"/>
      <c r="R8" s="157"/>
      <c r="S8" s="157"/>
      <c r="T8" s="157" t="s">
        <v>170</v>
      </c>
      <c r="U8" s="157"/>
      <c r="V8" s="157"/>
      <c r="W8" s="157"/>
      <c r="X8" s="157"/>
      <c r="Y8" s="157"/>
      <c r="Z8" s="157"/>
      <c r="AA8" s="157" t="s">
        <v>173</v>
      </c>
      <c r="AB8" s="157"/>
      <c r="AC8" s="157"/>
      <c r="AD8" s="157"/>
      <c r="AE8" s="157"/>
      <c r="AF8" s="157"/>
      <c r="AG8" s="157"/>
      <c r="AH8" s="157" t="s">
        <v>174</v>
      </c>
      <c r="AI8" s="157"/>
      <c r="AJ8" s="157"/>
      <c r="AK8" s="189"/>
      <c r="AL8" s="160"/>
      <c r="AM8" s="220"/>
      <c r="AN8" s="220"/>
    </row>
    <row r="9" spans="1:40" ht="15" customHeight="1">
      <c r="A9" s="152"/>
      <c r="B9" s="165" t="s">
        <v>221</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t="s">
        <v>223</v>
      </c>
      <c r="C11" s="175" t="s">
        <v>186</v>
      </c>
      <c r="D11" s="183"/>
      <c r="E11" s="183" t="s">
        <v>224</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312"/>
      <c r="AI11" s="312"/>
      <c r="AJ11" s="312"/>
      <c r="AK11" s="214">
        <f t="shared" ref="AK11:AK31" si="0">+SUM(F11:AJ11)</f>
        <v>160</v>
      </c>
      <c r="AL11" s="216">
        <f t="shared" ref="AL11:AL31" si="1">IF($AK$3="４週",AK11/4,AK11/(DAY(EOMONTH($F$9,0))/7))</f>
        <v>40</v>
      </c>
      <c r="AM11" s="221"/>
      <c r="AN11" s="221"/>
    </row>
    <row r="12" spans="1:40" ht="18" customHeight="1">
      <c r="A12" s="153">
        <v>2</v>
      </c>
      <c r="B12" s="229" t="s">
        <v>270</v>
      </c>
      <c r="C12" s="175" t="s">
        <v>186</v>
      </c>
      <c r="D12" s="183"/>
      <c r="E12" s="183" t="s">
        <v>400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312"/>
      <c r="AI12" s="312"/>
      <c r="AJ12" s="312"/>
      <c r="AK12" s="214">
        <f t="shared" si="0"/>
        <v>160</v>
      </c>
      <c r="AL12" s="216">
        <f t="shared" si="1"/>
        <v>40</v>
      </c>
      <c r="AM12" s="221"/>
      <c r="AN12" s="221"/>
    </row>
    <row r="13" spans="1:40" ht="18" customHeight="1">
      <c r="A13" s="153">
        <v>3</v>
      </c>
      <c r="B13" s="229" t="s">
        <v>273</v>
      </c>
      <c r="C13" s="175" t="s">
        <v>186</v>
      </c>
      <c r="D13" s="183"/>
      <c r="E13" s="183" t="s">
        <v>27</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312"/>
      <c r="AI13" s="312"/>
      <c r="AJ13" s="312"/>
      <c r="AK13" s="214">
        <f t="shared" si="0"/>
        <v>160</v>
      </c>
      <c r="AL13" s="216">
        <f t="shared" si="1"/>
        <v>40</v>
      </c>
      <c r="AM13" s="221"/>
      <c r="AN13" s="221"/>
    </row>
    <row r="14" spans="1:40" ht="18" customHeight="1">
      <c r="A14" s="153">
        <v>4</v>
      </c>
      <c r="B14" s="229" t="s">
        <v>214</v>
      </c>
      <c r="C14" s="175" t="s">
        <v>186</v>
      </c>
      <c r="D14" s="183"/>
      <c r="E14" s="183" t="s">
        <v>401</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312"/>
      <c r="AI14" s="312"/>
      <c r="AJ14" s="312"/>
      <c r="AK14" s="214">
        <f t="shared" si="0"/>
        <v>160</v>
      </c>
      <c r="AL14" s="216">
        <f t="shared" si="1"/>
        <v>40</v>
      </c>
      <c r="AM14" s="221"/>
      <c r="AN14" s="221"/>
    </row>
    <row r="15" spans="1:40" ht="18" customHeight="1">
      <c r="A15" s="153">
        <v>5</v>
      </c>
      <c r="B15" s="229" t="s">
        <v>271</v>
      </c>
      <c r="C15" s="176" t="s">
        <v>186</v>
      </c>
      <c r="D15" s="183"/>
      <c r="E15" s="183" t="s">
        <v>369</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312"/>
      <c r="AI15" s="312"/>
      <c r="AJ15" s="312"/>
      <c r="AK15" s="214">
        <f t="shared" si="0"/>
        <v>160</v>
      </c>
      <c r="AL15" s="216">
        <f t="shared" si="1"/>
        <v>40</v>
      </c>
      <c r="AM15" s="221"/>
      <c r="AN15" s="221"/>
    </row>
    <row r="16" spans="1:40" ht="18" customHeight="1">
      <c r="A16" s="153">
        <v>6</v>
      </c>
      <c r="B16" s="229" t="s">
        <v>271</v>
      </c>
      <c r="C16" s="176" t="s">
        <v>186</v>
      </c>
      <c r="D16" s="183"/>
      <c r="E16" s="183" t="s">
        <v>386</v>
      </c>
      <c r="F16" s="186">
        <v>8</v>
      </c>
      <c r="G16" s="186">
        <v>8</v>
      </c>
      <c r="H16" s="186">
        <v>8</v>
      </c>
      <c r="I16" s="186"/>
      <c r="J16" s="186"/>
      <c r="K16" s="186">
        <v>8</v>
      </c>
      <c r="L16" s="186">
        <v>8</v>
      </c>
      <c r="M16" s="186">
        <v>8</v>
      </c>
      <c r="N16" s="186">
        <v>8</v>
      </c>
      <c r="O16" s="186">
        <v>8</v>
      </c>
      <c r="P16" s="186"/>
      <c r="Q16" s="186"/>
      <c r="R16" s="186">
        <v>8</v>
      </c>
      <c r="S16" s="186">
        <v>8</v>
      </c>
      <c r="T16" s="186">
        <v>8</v>
      </c>
      <c r="U16" s="186">
        <v>8</v>
      </c>
      <c r="V16" s="186">
        <v>8</v>
      </c>
      <c r="W16" s="186"/>
      <c r="X16" s="186"/>
      <c r="Y16" s="186">
        <v>8</v>
      </c>
      <c r="Z16" s="186">
        <v>8</v>
      </c>
      <c r="AA16" s="186">
        <v>8</v>
      </c>
      <c r="AB16" s="186">
        <v>8</v>
      </c>
      <c r="AC16" s="186">
        <v>8</v>
      </c>
      <c r="AD16" s="186"/>
      <c r="AE16" s="186"/>
      <c r="AF16" s="186">
        <v>8</v>
      </c>
      <c r="AG16" s="186">
        <v>8</v>
      </c>
      <c r="AH16" s="312"/>
      <c r="AI16" s="312"/>
      <c r="AJ16" s="312"/>
      <c r="AK16" s="214">
        <f t="shared" si="0"/>
        <v>160</v>
      </c>
      <c r="AL16" s="216">
        <f t="shared" si="1"/>
        <v>40</v>
      </c>
      <c r="AM16" s="221"/>
      <c r="AN16" s="221"/>
    </row>
    <row r="17" spans="1:40" ht="18" customHeight="1">
      <c r="A17" s="153">
        <v>7</v>
      </c>
      <c r="B17" s="229" t="s">
        <v>271</v>
      </c>
      <c r="C17" s="176" t="s">
        <v>186</v>
      </c>
      <c r="D17" s="183"/>
      <c r="E17" s="183" t="s">
        <v>402</v>
      </c>
      <c r="F17" s="186">
        <v>8</v>
      </c>
      <c r="G17" s="186">
        <v>8</v>
      </c>
      <c r="H17" s="186">
        <v>8</v>
      </c>
      <c r="I17" s="186"/>
      <c r="J17" s="186"/>
      <c r="K17" s="186">
        <v>8</v>
      </c>
      <c r="L17" s="186">
        <v>8</v>
      </c>
      <c r="M17" s="186">
        <v>8</v>
      </c>
      <c r="N17" s="186">
        <v>8</v>
      </c>
      <c r="O17" s="186">
        <v>8</v>
      </c>
      <c r="P17" s="186"/>
      <c r="Q17" s="186"/>
      <c r="R17" s="186">
        <v>8</v>
      </c>
      <c r="S17" s="186">
        <v>8</v>
      </c>
      <c r="T17" s="186">
        <v>8</v>
      </c>
      <c r="U17" s="186">
        <v>8</v>
      </c>
      <c r="V17" s="186">
        <v>8</v>
      </c>
      <c r="W17" s="186"/>
      <c r="X17" s="186"/>
      <c r="Y17" s="186">
        <v>8</v>
      </c>
      <c r="Z17" s="186">
        <v>8</v>
      </c>
      <c r="AA17" s="186">
        <v>8</v>
      </c>
      <c r="AB17" s="186">
        <v>8</v>
      </c>
      <c r="AC17" s="186">
        <v>8</v>
      </c>
      <c r="AD17" s="186"/>
      <c r="AE17" s="186"/>
      <c r="AF17" s="186">
        <v>8</v>
      </c>
      <c r="AG17" s="186">
        <v>8</v>
      </c>
      <c r="AH17" s="312"/>
      <c r="AI17" s="312"/>
      <c r="AJ17" s="312"/>
      <c r="AK17" s="214">
        <f t="shared" si="0"/>
        <v>160</v>
      </c>
      <c r="AL17" s="216">
        <f t="shared" si="1"/>
        <v>40</v>
      </c>
      <c r="AM17" s="221"/>
      <c r="AN17" s="221"/>
    </row>
    <row r="18" spans="1:40"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row>
    <row r="19" spans="1:40"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row>
    <row r="20" spans="1:40"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row>
    <row r="21" spans="1:40"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144</v>
      </c>
      <c r="B31" s="168"/>
      <c r="C31" s="168"/>
      <c r="D31" s="168"/>
      <c r="E31" s="168"/>
      <c r="F31" s="178">
        <f t="shared" ref="F31:AJ31" si="2">+SUM(F11:F30)</f>
        <v>56</v>
      </c>
      <c r="G31" s="178">
        <f t="shared" si="2"/>
        <v>56</v>
      </c>
      <c r="H31" s="178">
        <f t="shared" si="2"/>
        <v>56</v>
      </c>
      <c r="I31" s="178">
        <f t="shared" si="2"/>
        <v>0</v>
      </c>
      <c r="J31" s="178">
        <f t="shared" si="2"/>
        <v>0</v>
      </c>
      <c r="K31" s="178">
        <f t="shared" si="2"/>
        <v>56</v>
      </c>
      <c r="L31" s="178">
        <f t="shared" si="2"/>
        <v>56</v>
      </c>
      <c r="M31" s="178">
        <f t="shared" si="2"/>
        <v>56</v>
      </c>
      <c r="N31" s="178">
        <f t="shared" si="2"/>
        <v>56</v>
      </c>
      <c r="O31" s="178">
        <f t="shared" si="2"/>
        <v>56</v>
      </c>
      <c r="P31" s="178">
        <f t="shared" si="2"/>
        <v>0</v>
      </c>
      <c r="Q31" s="178">
        <f t="shared" si="2"/>
        <v>0</v>
      </c>
      <c r="R31" s="178">
        <f t="shared" si="2"/>
        <v>56</v>
      </c>
      <c r="S31" s="178">
        <f t="shared" si="2"/>
        <v>56</v>
      </c>
      <c r="T31" s="178">
        <f t="shared" si="2"/>
        <v>56</v>
      </c>
      <c r="U31" s="178">
        <f t="shared" si="2"/>
        <v>56</v>
      </c>
      <c r="V31" s="178">
        <f t="shared" si="2"/>
        <v>56</v>
      </c>
      <c r="W31" s="178">
        <f t="shared" si="2"/>
        <v>0</v>
      </c>
      <c r="X31" s="178">
        <f t="shared" si="2"/>
        <v>0</v>
      </c>
      <c r="Y31" s="178">
        <f t="shared" si="2"/>
        <v>56</v>
      </c>
      <c r="Z31" s="178">
        <f t="shared" si="2"/>
        <v>56</v>
      </c>
      <c r="AA31" s="178">
        <f t="shared" si="2"/>
        <v>56</v>
      </c>
      <c r="AB31" s="178">
        <f t="shared" si="2"/>
        <v>56</v>
      </c>
      <c r="AC31" s="178">
        <f t="shared" si="2"/>
        <v>56</v>
      </c>
      <c r="AD31" s="178">
        <f t="shared" si="2"/>
        <v>0</v>
      </c>
      <c r="AE31" s="178">
        <f t="shared" si="2"/>
        <v>0</v>
      </c>
      <c r="AF31" s="178">
        <f t="shared" si="2"/>
        <v>56</v>
      </c>
      <c r="AG31" s="178">
        <f t="shared" si="2"/>
        <v>56</v>
      </c>
      <c r="AH31" s="178">
        <f t="shared" si="2"/>
        <v>0</v>
      </c>
      <c r="AI31" s="178">
        <f t="shared" si="2"/>
        <v>0</v>
      </c>
      <c r="AJ31" s="178">
        <f t="shared" si="2"/>
        <v>0</v>
      </c>
      <c r="AK31" s="214">
        <f t="shared" si="0"/>
        <v>1120</v>
      </c>
      <c r="AL31" s="216">
        <f t="shared" si="1"/>
        <v>280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c r="AO33" s="248"/>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56" t="s">
        <v>33</v>
      </c>
      <c r="B35" s="155"/>
      <c r="C35" s="155"/>
      <c r="D35" s="155"/>
      <c r="E35" s="155"/>
      <c r="F35" s="155"/>
      <c r="G35" s="147"/>
      <c r="H35" s="147"/>
      <c r="I35" s="147"/>
      <c r="J35" s="147"/>
      <c r="K35" s="147"/>
      <c r="L35" s="147"/>
      <c r="M35" s="147"/>
      <c r="N35" s="147"/>
      <c r="O35" s="147"/>
      <c r="AH35" s="313"/>
      <c r="AI35" s="315"/>
      <c r="AJ35" s="315"/>
      <c r="AK35" s="315"/>
      <c r="AL35" s="315"/>
      <c r="AM35" s="319"/>
      <c r="AN35" s="318"/>
      <c r="AO35" s="317"/>
    </row>
    <row r="36" spans="1:43" ht="24.95" customHeight="1">
      <c r="A36" s="157"/>
      <c r="B36" s="157"/>
      <c r="C36" s="157"/>
      <c r="D36" s="185">
        <v>4</v>
      </c>
      <c r="E36" s="185">
        <v>5</v>
      </c>
      <c r="F36" s="185">
        <v>6</v>
      </c>
      <c r="G36" s="185"/>
      <c r="H36" s="185"/>
      <c r="I36" s="185">
        <v>7</v>
      </c>
      <c r="J36" s="185"/>
      <c r="K36" s="185"/>
      <c r="L36" s="185">
        <v>8</v>
      </c>
      <c r="M36" s="185"/>
      <c r="N36" s="185"/>
      <c r="O36" s="185">
        <v>9</v>
      </c>
      <c r="P36" s="185"/>
      <c r="Q36" s="185"/>
      <c r="R36" s="185">
        <v>10</v>
      </c>
      <c r="S36" s="185"/>
      <c r="T36" s="185"/>
      <c r="U36" s="185">
        <v>11</v>
      </c>
      <c r="V36" s="185"/>
      <c r="W36" s="185"/>
      <c r="X36" s="185">
        <v>12</v>
      </c>
      <c r="Y36" s="185"/>
      <c r="Z36" s="185"/>
      <c r="AA36" s="185">
        <v>1</v>
      </c>
      <c r="AB36" s="185"/>
      <c r="AC36" s="185"/>
      <c r="AD36" s="185">
        <v>2</v>
      </c>
      <c r="AE36" s="185"/>
      <c r="AF36" s="185"/>
      <c r="AG36" s="185">
        <v>3</v>
      </c>
      <c r="AH36" s="185"/>
      <c r="AI36" s="185"/>
      <c r="AJ36" s="157" t="s">
        <v>275</v>
      </c>
      <c r="AK36" s="157"/>
      <c r="AL36" s="160" t="s">
        <v>276</v>
      </c>
      <c r="AM36" s="187"/>
      <c r="AN36" s="187"/>
      <c r="AO36" s="187"/>
      <c r="AP36" s="187"/>
      <c r="AQ36" s="187"/>
    </row>
    <row r="37" spans="1:43" ht="18" customHeight="1">
      <c r="A37" s="158" t="s">
        <v>277</v>
      </c>
      <c r="B37" s="158"/>
      <c r="C37" s="158"/>
      <c r="D37" s="186">
        <v>1400</v>
      </c>
      <c r="E37" s="186">
        <v>1310</v>
      </c>
      <c r="F37" s="186">
        <v>1400</v>
      </c>
      <c r="G37" s="186"/>
      <c r="H37" s="186"/>
      <c r="I37" s="186">
        <v>1470</v>
      </c>
      <c r="J37" s="186"/>
      <c r="K37" s="186"/>
      <c r="L37" s="186">
        <v>1470</v>
      </c>
      <c r="M37" s="186"/>
      <c r="N37" s="186"/>
      <c r="O37" s="186">
        <v>1330</v>
      </c>
      <c r="P37" s="186"/>
      <c r="Q37" s="186"/>
      <c r="R37" s="186">
        <v>1400</v>
      </c>
      <c r="S37" s="186"/>
      <c r="T37" s="186"/>
      <c r="U37" s="186">
        <v>1400</v>
      </c>
      <c r="V37" s="186"/>
      <c r="W37" s="186"/>
      <c r="X37" s="186">
        <v>1330</v>
      </c>
      <c r="Y37" s="186"/>
      <c r="Z37" s="186"/>
      <c r="AA37" s="186">
        <v>1330</v>
      </c>
      <c r="AB37" s="186"/>
      <c r="AC37" s="186"/>
      <c r="AD37" s="186">
        <v>1330</v>
      </c>
      <c r="AE37" s="186"/>
      <c r="AF37" s="186"/>
      <c r="AG37" s="186">
        <v>1400</v>
      </c>
      <c r="AH37" s="186"/>
      <c r="AI37" s="186"/>
      <c r="AJ37" s="181">
        <f>SUM(D37:AI37)</f>
        <v>16570</v>
      </c>
      <c r="AK37" s="181"/>
      <c r="AL37" s="217">
        <f>ROUNDUP(AJ37/AJ38,1)</f>
        <v>70</v>
      </c>
      <c r="AM37" s="187"/>
      <c r="AN37" s="187"/>
      <c r="AO37" s="187"/>
      <c r="AP37" s="187"/>
      <c r="AQ37" s="187"/>
    </row>
    <row r="38" spans="1:43" ht="18" customHeight="1">
      <c r="A38" s="158" t="s">
        <v>279</v>
      </c>
      <c r="B38" s="158"/>
      <c r="C38" s="158"/>
      <c r="D38" s="186">
        <v>20</v>
      </c>
      <c r="E38" s="186">
        <v>19</v>
      </c>
      <c r="F38" s="186">
        <v>20</v>
      </c>
      <c r="G38" s="186"/>
      <c r="H38" s="186"/>
      <c r="I38" s="186">
        <v>21</v>
      </c>
      <c r="J38" s="186"/>
      <c r="K38" s="186"/>
      <c r="L38" s="186">
        <v>21</v>
      </c>
      <c r="M38" s="186"/>
      <c r="N38" s="186"/>
      <c r="O38" s="186">
        <v>19</v>
      </c>
      <c r="P38" s="186"/>
      <c r="Q38" s="186"/>
      <c r="R38" s="186">
        <v>20</v>
      </c>
      <c r="S38" s="186"/>
      <c r="T38" s="186"/>
      <c r="U38" s="186">
        <v>20</v>
      </c>
      <c r="V38" s="186"/>
      <c r="W38" s="186"/>
      <c r="X38" s="186">
        <v>19</v>
      </c>
      <c r="Y38" s="186"/>
      <c r="Z38" s="186"/>
      <c r="AA38" s="186">
        <v>19</v>
      </c>
      <c r="AB38" s="186"/>
      <c r="AC38" s="186"/>
      <c r="AD38" s="186">
        <v>19</v>
      </c>
      <c r="AE38" s="186"/>
      <c r="AF38" s="186"/>
      <c r="AG38" s="186">
        <v>20</v>
      </c>
      <c r="AH38" s="186"/>
      <c r="AI38" s="186"/>
      <c r="AJ38" s="181">
        <f>+SUM(D38:AI38)</f>
        <v>237</v>
      </c>
      <c r="AK38" s="181"/>
      <c r="AL38" s="218"/>
      <c r="AM38" s="187"/>
      <c r="AN38" s="187"/>
      <c r="AO38" s="187"/>
      <c r="AP38" s="187"/>
      <c r="AQ38" s="187"/>
    </row>
    <row r="39" spans="1:43" ht="5.0999999999999996" customHeight="1">
      <c r="A39" s="159"/>
      <c r="B39" s="159"/>
      <c r="C39" s="159"/>
      <c r="D39" s="187"/>
      <c r="E39" s="187"/>
      <c r="F39" s="187"/>
      <c r="G39" s="187"/>
      <c r="H39" s="18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201"/>
      <c r="AK39" s="147"/>
      <c r="AL39" s="155"/>
      <c r="AM39" s="155"/>
      <c r="AN39" s="149"/>
    </row>
    <row r="40" spans="1:43" ht="18" customHeight="1">
      <c r="A40" s="156" t="s">
        <v>229</v>
      </c>
      <c r="B40" s="147"/>
      <c r="D40" s="147"/>
      <c r="E40" s="147"/>
      <c r="F40" s="147"/>
      <c r="G40" s="147"/>
      <c r="H40" s="147"/>
      <c r="I40" s="187"/>
      <c r="J40" s="187"/>
      <c r="K40" s="187"/>
      <c r="L40" s="187"/>
      <c r="M40" s="187"/>
      <c r="N40" s="187"/>
      <c r="O40" s="147"/>
      <c r="P40" s="147"/>
      <c r="Q40" s="147"/>
      <c r="R40" s="147"/>
      <c r="S40" s="147"/>
      <c r="T40" s="147"/>
      <c r="U40" s="147"/>
      <c r="V40" s="147"/>
      <c r="W40" s="155"/>
      <c r="X40" s="147"/>
      <c r="Y40" s="147"/>
      <c r="Z40" s="147"/>
      <c r="AA40" s="147"/>
      <c r="AB40" s="147"/>
      <c r="AC40" s="147"/>
      <c r="AD40" s="147"/>
      <c r="AE40" s="147"/>
      <c r="AF40" s="147"/>
      <c r="AG40" s="147"/>
      <c r="AH40" s="147"/>
      <c r="AI40" s="147"/>
      <c r="AJ40" s="201"/>
      <c r="AK40" s="147"/>
      <c r="AL40" s="155"/>
      <c r="AM40" s="155"/>
      <c r="AN40" s="149"/>
    </row>
    <row r="41" spans="1:43" ht="45" customHeight="1">
      <c r="A41" s="157" t="s">
        <v>90</v>
      </c>
      <c r="B41" s="157"/>
      <c r="C41" s="157" t="s">
        <v>270</v>
      </c>
      <c r="D41" s="157"/>
      <c r="E41" s="160" t="s">
        <v>297</v>
      </c>
      <c r="F41" s="160"/>
      <c r="G41" s="160"/>
      <c r="H41" s="160"/>
      <c r="I41" s="187"/>
      <c r="J41" s="187"/>
      <c r="K41" s="187"/>
      <c r="L41" s="187"/>
      <c r="M41" s="187"/>
      <c r="N41" s="187"/>
      <c r="O41" s="187"/>
      <c r="P41" s="187"/>
      <c r="Q41" s="187"/>
      <c r="R41" s="187"/>
      <c r="S41" s="187"/>
      <c r="T41" s="187"/>
      <c r="U41" s="187"/>
      <c r="W41" s="155"/>
      <c r="X41" s="147"/>
      <c r="Y41" s="147"/>
      <c r="Z41" s="147"/>
      <c r="AA41" s="147"/>
      <c r="AB41" s="147"/>
      <c r="AC41" s="147"/>
      <c r="AD41" s="147"/>
      <c r="AE41" s="147"/>
      <c r="AF41" s="147"/>
      <c r="AG41" s="147"/>
      <c r="AH41" s="147"/>
      <c r="AI41" s="147"/>
      <c r="AJ41" s="201"/>
      <c r="AK41" s="147"/>
      <c r="AL41" s="155"/>
      <c r="AM41" s="155"/>
      <c r="AN41" s="149"/>
    </row>
    <row r="42" spans="1:43" ht="18" customHeight="1">
      <c r="A42" s="160" t="s">
        <v>62</v>
      </c>
      <c r="B42" s="160"/>
      <c r="C42" s="178">
        <f>ROUNDDOWN(IF(AL37&lt;=60,1,1+ROUNDUP((AL37-60)/40,0)),1)</f>
        <v>2</v>
      </c>
      <c r="D42" s="178"/>
      <c r="E42" s="178">
        <f>ROUNDDOWN(AL37/6,1)</f>
        <v>11.6</v>
      </c>
      <c r="F42" s="178"/>
      <c r="G42" s="178"/>
      <c r="H42" s="178"/>
      <c r="I42" s="187"/>
      <c r="J42" s="187"/>
      <c r="K42" s="187"/>
      <c r="L42" s="187"/>
      <c r="M42" s="187"/>
      <c r="N42" s="187"/>
      <c r="O42" s="187"/>
      <c r="P42" s="187"/>
      <c r="Q42" s="187"/>
      <c r="R42" s="187"/>
      <c r="S42" s="187"/>
      <c r="T42" s="187"/>
      <c r="U42" s="187"/>
      <c r="W42" s="155"/>
      <c r="X42" s="147"/>
      <c r="Y42" s="147"/>
      <c r="Z42" s="147"/>
      <c r="AA42" s="147"/>
      <c r="AB42" s="147"/>
      <c r="AC42" s="147"/>
      <c r="AD42" s="147"/>
      <c r="AE42" s="147"/>
      <c r="AF42" s="147"/>
      <c r="AG42" s="147"/>
      <c r="AH42" s="147"/>
      <c r="AI42" s="147"/>
      <c r="AJ42" s="201"/>
      <c r="AK42" s="147"/>
      <c r="AL42" s="155"/>
      <c r="AM42" s="155"/>
      <c r="AN42" s="149"/>
    </row>
    <row r="43" spans="1:43" s="145" customFormat="1" ht="5.0999999999999996" customHeight="1">
      <c r="A43" s="159"/>
      <c r="B43" s="159"/>
      <c r="C43" s="159"/>
      <c r="D43" s="159"/>
      <c r="E43" s="159"/>
      <c r="F43" s="159"/>
      <c r="G43" s="159"/>
      <c r="H43" s="159"/>
      <c r="I43" s="159"/>
      <c r="J43" s="147"/>
      <c r="K43" s="147"/>
      <c r="L43" s="147"/>
      <c r="M43" s="201"/>
      <c r="N43" s="147"/>
      <c r="O43" s="147"/>
      <c r="P43" s="147"/>
      <c r="Q43" s="187"/>
      <c r="W43" s="155"/>
      <c r="X43" s="147"/>
      <c r="Y43" s="147"/>
      <c r="Z43" s="147"/>
      <c r="AA43" s="147"/>
      <c r="AB43" s="147"/>
      <c r="AC43" s="147"/>
      <c r="AD43" s="147"/>
      <c r="AE43" s="147"/>
      <c r="AF43" s="147"/>
      <c r="AG43" s="147"/>
      <c r="AH43" s="147"/>
      <c r="AI43" s="147"/>
      <c r="AJ43" s="201"/>
      <c r="AK43" s="147"/>
      <c r="AL43" s="155"/>
      <c r="AM43" s="155"/>
      <c r="AN43" s="149"/>
    </row>
    <row r="44" spans="1:43" s="145" customFormat="1" ht="21" customHeight="1">
      <c r="A44" s="156" t="s">
        <v>253</v>
      </c>
      <c r="C44" s="161"/>
      <c r="D44" s="161"/>
      <c r="E44" s="161"/>
      <c r="F44" s="161"/>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61"/>
      <c r="AM44" s="161"/>
      <c r="AN44" s="149"/>
    </row>
    <row r="45" spans="1:43" s="145" customFormat="1" ht="24.95" customHeight="1">
      <c r="A45" s="149"/>
      <c r="B45" s="155"/>
      <c r="C45" s="179" t="str">
        <v>管理者</v>
      </c>
      <c r="D45" s="188"/>
      <c r="E45" s="160" t="str">
        <v>サービス管理責任者</v>
      </c>
      <c r="F45" s="160"/>
      <c r="G45" s="160"/>
      <c r="H45" s="160"/>
      <c r="I45" s="179" t="str">
        <v>看護職員</v>
      </c>
      <c r="J45" s="188"/>
      <c r="K45" s="188"/>
      <c r="L45" s="188"/>
      <c r="M45" s="188"/>
      <c r="N45" s="189"/>
      <c r="O45" s="179" t="str">
        <v>理学療法士</v>
      </c>
      <c r="P45" s="188"/>
      <c r="Q45" s="188"/>
      <c r="R45" s="188"/>
      <c r="S45" s="188"/>
      <c r="T45" s="189"/>
      <c r="U45" s="179" t="str">
        <v>作業療法士</v>
      </c>
      <c r="V45" s="188"/>
      <c r="W45" s="188"/>
      <c r="X45" s="188"/>
      <c r="Y45" s="188"/>
      <c r="Z45" s="189"/>
      <c r="AA45" s="179" t="str">
        <v>言語聴覚士</v>
      </c>
      <c r="AB45" s="188"/>
      <c r="AC45" s="188"/>
      <c r="AD45" s="188"/>
      <c r="AE45" s="188"/>
      <c r="AF45" s="189"/>
      <c r="AG45" s="160" t="str">
        <v>生活支援員</v>
      </c>
      <c r="AH45" s="160"/>
      <c r="AI45" s="160"/>
      <c r="AJ45" s="160"/>
      <c r="AK45" s="160"/>
      <c r="AL45" s="160" t="str">
        <v>-</v>
      </c>
      <c r="AM45" s="160"/>
      <c r="AN45" s="149"/>
    </row>
    <row r="46" spans="1:43" s="145" customFormat="1" ht="18" customHeight="1">
      <c r="A46" s="149"/>
      <c r="B46" s="155"/>
      <c r="C46" s="154" t="s">
        <v>254</v>
      </c>
      <c r="D46" s="154" t="s">
        <v>255</v>
      </c>
      <c r="E46" s="157" t="s">
        <v>254</v>
      </c>
      <c r="F46" s="157" t="s">
        <v>255</v>
      </c>
      <c r="G46" s="157"/>
      <c r="H46" s="157"/>
      <c r="I46" s="154" t="s">
        <v>254</v>
      </c>
      <c r="J46" s="168"/>
      <c r="K46" s="199"/>
      <c r="L46" s="154" t="s">
        <v>255</v>
      </c>
      <c r="M46" s="168"/>
      <c r="N46" s="199"/>
      <c r="O46" s="154" t="s">
        <v>254</v>
      </c>
      <c r="P46" s="168"/>
      <c r="Q46" s="199"/>
      <c r="R46" s="154" t="s">
        <v>255</v>
      </c>
      <c r="S46" s="168"/>
      <c r="T46" s="199"/>
      <c r="U46" s="154" t="s">
        <v>254</v>
      </c>
      <c r="V46" s="168"/>
      <c r="W46" s="199"/>
      <c r="X46" s="154" t="s">
        <v>255</v>
      </c>
      <c r="Y46" s="168"/>
      <c r="Z46" s="199"/>
      <c r="AA46" s="154" t="s">
        <v>254</v>
      </c>
      <c r="AB46" s="168"/>
      <c r="AC46" s="199"/>
      <c r="AD46" s="154" t="s">
        <v>255</v>
      </c>
      <c r="AE46" s="168"/>
      <c r="AF46" s="199"/>
      <c r="AG46" s="154" t="s">
        <v>254</v>
      </c>
      <c r="AH46" s="168"/>
      <c r="AI46" s="199"/>
      <c r="AJ46" s="154" t="s">
        <v>255</v>
      </c>
      <c r="AK46" s="199"/>
      <c r="AL46" s="157" t="s">
        <v>61</v>
      </c>
      <c r="AM46" s="157" t="s">
        <v>280</v>
      </c>
      <c r="AN46" s="149"/>
    </row>
    <row r="47" spans="1:43" s="145" customFormat="1" ht="18" customHeight="1">
      <c r="A47" s="149"/>
      <c r="B47" s="157" t="s">
        <v>257</v>
      </c>
      <c r="C47" s="157">
        <f>COUNTIFS($B$11:$B$30,C$45,$C$11:$C$30,"A",$E$11:$E$30,"*")</f>
        <v>1</v>
      </c>
      <c r="D47" s="157">
        <f>COUNTIFS($B$11:$B$30,C$45,$C$11:$C$30,"B",$E$11:$E$30,"*")</f>
        <v>0</v>
      </c>
      <c r="E47" s="157">
        <f>COUNTIFS($B$11:$B$30,E$45,$C$11:$C$30,"A",$E$11:$E$30,"*")</f>
        <v>1</v>
      </c>
      <c r="F47" s="154">
        <f>COUNTIFS($B$11:$B$30,E$45,$C$11:$C$30,"B",$E$11:$E$30,"*")</f>
        <v>0</v>
      </c>
      <c r="G47" s="168"/>
      <c r="H47" s="199"/>
      <c r="I47" s="154">
        <f>COUNTIFS($B$11:$B$30,I$45,$C$11:$C$30,"A",$E$11:$E$30,"*")</f>
        <v>1</v>
      </c>
      <c r="J47" s="168"/>
      <c r="K47" s="199"/>
      <c r="L47" s="154">
        <f>COUNTIFS($B$11:$B$30,I$45,$C$11:$C$30,"B",$E$11:$E$30,"*")</f>
        <v>0</v>
      </c>
      <c r="M47" s="168"/>
      <c r="N47" s="199"/>
      <c r="O47" s="154">
        <f>COUNTIFS($B$11:$B$30,O$45,$C$11:$C$30,"A",$E$11:$E$30,"*")</f>
        <v>1</v>
      </c>
      <c r="P47" s="168"/>
      <c r="Q47" s="199"/>
      <c r="R47" s="154">
        <f>COUNTIFS($B$11:$B$30,O$45,$C$11:$C$30,"B",$E$11:$E$30,"*")</f>
        <v>0</v>
      </c>
      <c r="S47" s="168"/>
      <c r="T47" s="199"/>
      <c r="U47" s="154">
        <f>COUNTIFS($B$11:$B$30,U$45,$C$11:$C$30,"A",$E$11:$E$30,"*")</f>
        <v>0</v>
      </c>
      <c r="V47" s="168"/>
      <c r="W47" s="199"/>
      <c r="X47" s="154">
        <f>COUNTIFS($B$11:$B$30,U$45,$C$11:$C$30,"B",$E$11:$E$30,"*")</f>
        <v>0</v>
      </c>
      <c r="Y47" s="168"/>
      <c r="Z47" s="199"/>
      <c r="AA47" s="154">
        <f>COUNTIFS($B$11:$B$30,AA$45,$C$11:$C$30,"A",$E$11:$E$30,"*")</f>
        <v>0</v>
      </c>
      <c r="AB47" s="168"/>
      <c r="AC47" s="199"/>
      <c r="AD47" s="154">
        <f>COUNTIFS($B$11:$B$30,AA$45,$C$11:$C$30,"B",$E$11:$E$30,"*")</f>
        <v>0</v>
      </c>
      <c r="AE47" s="168"/>
      <c r="AF47" s="199"/>
      <c r="AG47" s="154">
        <f>COUNTIFS($B$11:$B$30,AG$45,$C$11:$C$30,"A",$E$11:$E$30,"*")</f>
        <v>3</v>
      </c>
      <c r="AH47" s="168"/>
      <c r="AI47" s="199"/>
      <c r="AJ47" s="154">
        <f>COUNTIFS($B$11:$B$30,AG$45,$C$11:$C$30,"B",$E$11:$E$30,"*")</f>
        <v>0</v>
      </c>
      <c r="AK47" s="199"/>
      <c r="AL47" s="157">
        <f>COUNTIFS($B$11:$B$30,AL$45,$C$11:$C$30,"A",$E$11:$E$30,"*")</f>
        <v>0</v>
      </c>
      <c r="AM47" s="157">
        <f>COUNTIFS($B$11:$B$30,AL$45,$C$11:$C$30,"B",$E$11:$E$30,"*")</f>
        <v>0</v>
      </c>
      <c r="AN47" s="149"/>
    </row>
    <row r="48" spans="1:43" s="145" customFormat="1" ht="18" customHeight="1">
      <c r="A48" s="149"/>
      <c r="B48" s="160" t="s">
        <v>259</v>
      </c>
      <c r="C48" s="157">
        <f>COUNTIFS($B$11:$B$30,C$45,$C$11:$C$30,"C",$E$11:$E$30,"*")</f>
        <v>0</v>
      </c>
      <c r="D48" s="157">
        <f>COUNTIFS($B$11:$B$30,C$45,$C$11:$C$30,"D",$E$11:$E$30,"*")</f>
        <v>0</v>
      </c>
      <c r="E48" s="157">
        <f>COUNTIFS($B$11:$B$30,E$45,$C$11:$C$30,"C",$E$11:$E$30,"*")</f>
        <v>0</v>
      </c>
      <c r="F48" s="154">
        <f>COUNTIFS($B$11:$B$30,E$45,$C$11:$C$30,"D",$E$11:$E$30,"*")</f>
        <v>0</v>
      </c>
      <c r="G48" s="168"/>
      <c r="H48" s="199"/>
      <c r="I48" s="154">
        <f>COUNTIFS($B$11:$B$30,I$45,$C$11:$C$30,"C",$E$11:$E$30,"*")</f>
        <v>0</v>
      </c>
      <c r="J48" s="168"/>
      <c r="K48" s="199"/>
      <c r="L48" s="154">
        <f>COUNTIFS($B$11:$B$30,I$45,$C$11:$C$30,"D",$E$11:$E$30,"*")</f>
        <v>0</v>
      </c>
      <c r="M48" s="168"/>
      <c r="N48" s="199"/>
      <c r="O48" s="154">
        <f>COUNTIFS($B$11:$B$30,O$45,$C$11:$C$30,"C",$E$11:$E$30,"*")</f>
        <v>0</v>
      </c>
      <c r="P48" s="168"/>
      <c r="Q48" s="199"/>
      <c r="R48" s="154">
        <f>COUNTIFS($B$11:$B$30,O$45,$C$11:$C$30,"D",$E$11:$E$30,"*")</f>
        <v>0</v>
      </c>
      <c r="S48" s="168"/>
      <c r="T48" s="199"/>
      <c r="U48" s="154">
        <f>COUNTIFS($B$11:$B$30,U$45,$C$11:$C$30,"C",$E$11:$E$30,"*")</f>
        <v>0</v>
      </c>
      <c r="V48" s="168"/>
      <c r="W48" s="199"/>
      <c r="X48" s="154">
        <f>COUNTIFS($B$11:$B$30,U$45,$C$11:$C$30,"D",$E$11:$E$30,"*")</f>
        <v>0</v>
      </c>
      <c r="Y48" s="168"/>
      <c r="Z48" s="199"/>
      <c r="AA48" s="154">
        <f>COUNTIFS($B$11:$B$30,AA$45,$C$11:$C$30,"C",$E$11:$E$30,"*")</f>
        <v>0</v>
      </c>
      <c r="AB48" s="168"/>
      <c r="AC48" s="199"/>
      <c r="AD48" s="154">
        <f>COUNTIFS($B$11:$B$30,AA$45,$C$11:$C$30,"D",$E$11:$E$30,"*")</f>
        <v>0</v>
      </c>
      <c r="AE48" s="168"/>
      <c r="AF48" s="199"/>
      <c r="AG48" s="154">
        <f>COUNTIFS($B$11:$B$30,AG$45,$C$11:$C$30,"C",$E$11:$E$30,"*")</f>
        <v>0</v>
      </c>
      <c r="AH48" s="168"/>
      <c r="AI48" s="199"/>
      <c r="AJ48" s="154">
        <f>COUNTIFS($B$11:$B$30,AG$45,$C$11:$C$30,"D",$E$11:$E$30,"*")</f>
        <v>0</v>
      </c>
      <c r="AK48" s="199"/>
      <c r="AL48" s="157">
        <f>COUNTIFS($B$11:$B$30,AL$45,$C$11:$C$30,"C",$E$11:$E$30,"*")</f>
        <v>0</v>
      </c>
      <c r="AM48" s="157">
        <f>COUNTIFS($B$11:$B$30,AL$45,$C$11:$C$30,"D",$E$11:$E$30,"*")</f>
        <v>0</v>
      </c>
      <c r="AN48" s="149"/>
    </row>
    <row r="49" spans="1:40" s="145" customFormat="1" ht="24.95" customHeight="1">
      <c r="A49" s="149"/>
      <c r="B49" s="160" t="s">
        <v>260</v>
      </c>
      <c r="C49" s="179">
        <f>IF($AK$3="４週",SUMIFS($AK$11:$AK$30,$B$11:$B$30,C45)/4/$AH$5,IF($AK$3="歴月",SUMIFS($AK$11:$AK$30,$B$11:$B$30,C45)/$AL$5,"記載する期間を選択してください"))</f>
        <v>1</v>
      </c>
      <c r="D49" s="189"/>
      <c r="E49" s="179">
        <f>IF($AK$3="４週",SUMIFS($AK$11:$AK$30,$B$11:$B$30,E45)/4/$AH$5,IF($AK$3="歴月",SUMIFS($AK$11:$AK$30,$B$11:$B$30,E45)/$AL$5,"記載する期間を選択してください"))</f>
        <v>1</v>
      </c>
      <c r="F49" s="188"/>
      <c r="G49" s="188"/>
      <c r="H49" s="189"/>
      <c r="I49" s="179">
        <f>IF($AK$3="４週",SUMIFS($AK$11:$AK$30,$B$11:$B$30,I45)/4/$AH$5,IF($AK$3="歴月",SUMIFS($AK$11:$AK$30,$B$11:$B$30,I45)/$AL$5,"記載する期間を選択してください"))</f>
        <v>1</v>
      </c>
      <c r="J49" s="188"/>
      <c r="K49" s="188"/>
      <c r="L49" s="188"/>
      <c r="M49" s="188"/>
      <c r="N49" s="189"/>
      <c r="O49" s="179">
        <f>IF($AK$3="４週",SUMIFS($AK$11:$AK$30,$B$11:$B$30,O45)/4/$AH$5,IF($AK$3="歴月",SUMIFS($AK$11:$AK$30,$B$11:$B$30,O45)/$AL$5,"記載する期間を選択してください"))</f>
        <v>1</v>
      </c>
      <c r="P49" s="188"/>
      <c r="Q49" s="188"/>
      <c r="R49" s="188"/>
      <c r="S49" s="188"/>
      <c r="T49" s="189"/>
      <c r="U49" s="179">
        <f>IF($AK$3="４週",SUMIFS($AK$11:$AK$30,$B$11:$B$30,U45)/4/$AH$5,IF($AK$3="歴月",SUMIFS($AK$11:$AK$30,$B$11:$B$30,U45)/$AL$5,"記載する期間を選択してください"))</f>
        <v>0</v>
      </c>
      <c r="V49" s="188"/>
      <c r="W49" s="188"/>
      <c r="X49" s="188"/>
      <c r="Y49" s="188"/>
      <c r="Z49" s="189"/>
      <c r="AA49" s="179">
        <f>IF($AK$3="４週",SUMIFS($AK$11:$AK$30,$B$11:$B$30,AA45)/4/$AH$5,IF($AK$3="歴月",SUMIFS($AK$11:$AK$30,$B$11:$B$30,AA45)/$AL$5,"記載する期間を選択してください"))</f>
        <v>0</v>
      </c>
      <c r="AB49" s="188"/>
      <c r="AC49" s="188"/>
      <c r="AD49" s="188"/>
      <c r="AE49" s="188"/>
      <c r="AF49" s="189"/>
      <c r="AG49" s="179">
        <f>IF($AK$3="４週",SUMIFS($AK$11:$AK$30,$B$11:$B$30,AG45)/4/$AH$5,IF($AK$3="歴月",SUMIFS($AK$11:$AK$30,$B$11:$B$30,AG45)/$AL$5,"記載する期間を選択してください"))</f>
        <v>3</v>
      </c>
      <c r="AH49" s="188"/>
      <c r="AI49" s="188"/>
      <c r="AJ49" s="188"/>
      <c r="AK49" s="189"/>
      <c r="AL49" s="179">
        <f>IF($AK$3="４週",SUMIFS($AK$11:$AK$30,$B$11:$B$30,AL45)/4/$AH$5,IF($AK$3="歴月",SUMIFS($AK$11:$AK$30,$B$11:$B$30,AL45)/$AL$5,"記載する期間を選択してください"))</f>
        <v>0</v>
      </c>
      <c r="AM49" s="189"/>
      <c r="AN49" s="149"/>
    </row>
    <row r="50" spans="1:40" s="145" customFormat="1" ht="5.0999999999999996" customHeight="1">
      <c r="A50" s="149"/>
      <c r="C50" s="180">
        <v>2</v>
      </c>
      <c r="D50" s="180"/>
      <c r="E50" s="180">
        <v>3</v>
      </c>
      <c r="F50" s="180"/>
      <c r="G50" s="180"/>
      <c r="H50" s="180"/>
      <c r="I50" s="180">
        <v>4</v>
      </c>
      <c r="J50" s="180"/>
      <c r="K50" s="180"/>
      <c r="L50" s="180"/>
      <c r="M50" s="180"/>
      <c r="N50" s="180"/>
      <c r="O50" s="180">
        <v>5</v>
      </c>
      <c r="P50" s="180"/>
      <c r="Q50" s="180"/>
      <c r="R50" s="180"/>
      <c r="S50" s="180"/>
      <c r="T50" s="180"/>
      <c r="U50" s="180">
        <v>6</v>
      </c>
      <c r="V50" s="180"/>
      <c r="W50" s="180"/>
      <c r="X50" s="180"/>
      <c r="Y50" s="180"/>
      <c r="Z50" s="180"/>
      <c r="AA50" s="180">
        <v>7</v>
      </c>
      <c r="AB50" s="180"/>
      <c r="AC50" s="180"/>
      <c r="AD50" s="180"/>
      <c r="AE50" s="180"/>
      <c r="AF50" s="180"/>
      <c r="AG50" s="180">
        <v>8</v>
      </c>
      <c r="AH50" s="180"/>
      <c r="AI50" s="180"/>
      <c r="AJ50" s="180"/>
      <c r="AK50" s="180"/>
      <c r="AL50" s="180">
        <v>9</v>
      </c>
      <c r="AM50" s="161"/>
      <c r="AN50" s="149"/>
    </row>
    <row r="51" spans="1:40" ht="15" customHeight="1">
      <c r="A51" s="147" t="s">
        <v>176</v>
      </c>
      <c r="B51" s="230"/>
      <c r="C51" s="230"/>
      <c r="D51" s="230"/>
      <c r="E51" s="230"/>
      <c r="F51" s="236"/>
      <c r="G51" s="230"/>
      <c r="H51" s="180"/>
      <c r="I51" s="180"/>
      <c r="J51" s="180"/>
      <c r="K51" s="180"/>
      <c r="L51" s="180"/>
      <c r="M51" s="180"/>
      <c r="N51" s="180"/>
      <c r="O51" s="180"/>
      <c r="P51" s="180"/>
      <c r="Q51" s="180"/>
      <c r="R51" s="180">
        <v>6</v>
      </c>
      <c r="S51" s="180"/>
      <c r="T51" s="180"/>
      <c r="U51" s="180"/>
      <c r="V51" s="180"/>
      <c r="W51" s="180"/>
      <c r="X51" s="180">
        <v>7</v>
      </c>
      <c r="Y51" s="180"/>
      <c r="Z51" s="180"/>
      <c r="AA51" s="180"/>
      <c r="AB51" s="180"/>
      <c r="AC51" s="180"/>
      <c r="AD51" s="180">
        <v>8</v>
      </c>
      <c r="AE51" s="180"/>
      <c r="AF51" s="180"/>
      <c r="AG51" s="243"/>
      <c r="AH51" s="243"/>
      <c r="AI51" s="243"/>
      <c r="AJ51" s="243">
        <v>9</v>
      </c>
      <c r="AK51" s="180"/>
      <c r="AL51" s="180"/>
      <c r="AM51" s="149"/>
    </row>
    <row r="52" spans="1:40" s="147" customFormat="1" ht="15" customHeight="1">
      <c r="A52" s="147" t="s">
        <v>58</v>
      </c>
      <c r="B52" s="159"/>
      <c r="C52" s="159"/>
      <c r="D52" s="159"/>
      <c r="E52" s="159"/>
      <c r="F52" s="159"/>
      <c r="G52" s="159"/>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row>
    <row r="53" spans="1:40" s="147" customFormat="1" ht="15" customHeight="1">
      <c r="A53" s="147" t="s">
        <v>177</v>
      </c>
      <c r="B53" s="159"/>
      <c r="C53" s="159"/>
      <c r="D53" s="159"/>
      <c r="E53" s="159"/>
      <c r="F53" s="159"/>
      <c r="G53" s="159"/>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row>
    <row r="54" spans="1:40" s="147" customFormat="1" ht="15" customHeight="1">
      <c r="A54" s="147" t="s">
        <v>46</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row>
    <row r="55" spans="1:40" s="147" customFormat="1" ht="15" customHeight="1">
      <c r="A55" s="147" t="s">
        <v>178</v>
      </c>
      <c r="B55" s="159"/>
      <c r="C55" s="159"/>
      <c r="D55" s="159"/>
      <c r="E55" s="159"/>
      <c r="F55" s="159"/>
      <c r="G55" s="159"/>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row>
    <row r="56" spans="1:40" ht="15" customHeight="1">
      <c r="A56" s="147" t="s">
        <v>179</v>
      </c>
      <c r="B56" s="169"/>
      <c r="C56" s="147"/>
      <c r="D56" s="147"/>
      <c r="E56" s="147"/>
      <c r="F56" s="147"/>
      <c r="G56" s="147"/>
    </row>
    <row r="57" spans="1:40" ht="15" customHeight="1">
      <c r="A57" s="147" t="s">
        <v>180</v>
      </c>
      <c r="B57" s="169"/>
      <c r="C57" s="147"/>
      <c r="D57" s="147"/>
      <c r="E57" s="147"/>
      <c r="F57" s="147"/>
      <c r="G57" s="147"/>
    </row>
    <row r="58" spans="1:40" ht="15" customHeight="1">
      <c r="A58" s="147"/>
      <c r="B58" s="157" t="s">
        <v>182</v>
      </c>
      <c r="C58" s="157" t="s">
        <v>183</v>
      </c>
      <c r="D58" s="157"/>
      <c r="E58" s="157"/>
      <c r="F58" s="147"/>
      <c r="G58" s="147"/>
    </row>
    <row r="59" spans="1:40" ht="15" customHeight="1">
      <c r="A59" s="147"/>
      <c r="B59" s="170" t="s">
        <v>186</v>
      </c>
      <c r="C59" s="181" t="s">
        <v>187</v>
      </c>
      <c r="D59" s="181"/>
      <c r="E59" s="181"/>
      <c r="F59" s="147"/>
      <c r="G59" s="147"/>
    </row>
    <row r="60" spans="1:40" ht="15" customHeight="1">
      <c r="A60" s="147"/>
      <c r="B60" s="170" t="s">
        <v>188</v>
      </c>
      <c r="C60" s="181" t="s">
        <v>189</v>
      </c>
      <c r="D60" s="181"/>
      <c r="E60" s="181"/>
      <c r="F60" s="147"/>
      <c r="G60" s="147"/>
    </row>
    <row r="61" spans="1:40" ht="15" customHeight="1">
      <c r="A61" s="147"/>
      <c r="B61" s="170" t="s">
        <v>190</v>
      </c>
      <c r="C61" s="181" t="s">
        <v>191</v>
      </c>
      <c r="D61" s="181"/>
      <c r="E61" s="181"/>
      <c r="F61" s="147"/>
      <c r="G61" s="147"/>
    </row>
    <row r="62" spans="1:40" ht="15" customHeight="1">
      <c r="A62" s="147"/>
      <c r="B62" s="170" t="s">
        <v>193</v>
      </c>
      <c r="C62" s="181" t="s">
        <v>194</v>
      </c>
      <c r="D62" s="181"/>
      <c r="E62" s="181"/>
      <c r="F62" s="147"/>
      <c r="G62" s="147"/>
    </row>
    <row r="63" spans="1:40" ht="15" customHeight="1">
      <c r="A63" s="147"/>
      <c r="B63" s="147" t="s">
        <v>196</v>
      </c>
      <c r="C63" s="147"/>
      <c r="D63" s="147"/>
      <c r="E63" s="147"/>
      <c r="F63" s="147"/>
      <c r="G63" s="147"/>
    </row>
    <row r="64" spans="1:40" ht="15" customHeight="1">
      <c r="A64" s="147"/>
      <c r="B64" s="147" t="s">
        <v>35</v>
      </c>
      <c r="C64" s="147"/>
      <c r="D64" s="147"/>
      <c r="E64" s="147"/>
      <c r="F64" s="147"/>
      <c r="G64" s="147"/>
    </row>
    <row r="65" spans="1:7" ht="15" customHeight="1">
      <c r="A65" s="147"/>
      <c r="B65" s="147" t="s">
        <v>197</v>
      </c>
      <c r="C65" s="147"/>
      <c r="D65" s="147"/>
      <c r="E65" s="147"/>
      <c r="F65" s="147"/>
      <c r="G65" s="147"/>
    </row>
    <row r="66" spans="1:7" ht="15" customHeight="1">
      <c r="A66" s="147" t="s">
        <v>198</v>
      </c>
      <c r="B66" s="169"/>
      <c r="C66" s="147"/>
      <c r="D66" s="147"/>
      <c r="E66" s="147"/>
      <c r="F66" s="147"/>
      <c r="G66" s="147"/>
    </row>
    <row r="67" spans="1:7" ht="15" customHeight="1">
      <c r="A67" s="147" t="s">
        <v>2</v>
      </c>
      <c r="B67" s="169"/>
      <c r="C67" s="147"/>
      <c r="D67" s="147"/>
      <c r="E67" s="147"/>
      <c r="F67" s="147"/>
      <c r="G67" s="147"/>
    </row>
    <row r="68" spans="1:7" ht="15" customHeight="1">
      <c r="A68" s="147" t="s">
        <v>199</v>
      </c>
      <c r="B68" s="169"/>
      <c r="C68" s="147"/>
      <c r="D68" s="147"/>
      <c r="E68" s="147"/>
      <c r="F68" s="147"/>
      <c r="G68" s="147"/>
    </row>
    <row r="69" spans="1:7" ht="15" customHeight="1">
      <c r="A69" s="147" t="s">
        <v>200</v>
      </c>
      <c r="B69" s="169"/>
      <c r="C69" s="147"/>
      <c r="D69" s="147"/>
      <c r="E69" s="147"/>
      <c r="F69" s="147"/>
      <c r="G69" s="147"/>
    </row>
    <row r="70" spans="1:7" ht="15" customHeight="1">
      <c r="A70" s="147" t="s">
        <v>202</v>
      </c>
      <c r="B70" s="169"/>
      <c r="C70" s="147"/>
      <c r="D70" s="147"/>
      <c r="E70" s="147"/>
      <c r="F70" s="147"/>
      <c r="G70" s="147"/>
    </row>
    <row r="71" spans="1:7" ht="15" customHeight="1">
      <c r="A71" s="147" t="s">
        <v>204</v>
      </c>
      <c r="B71" s="169"/>
      <c r="C71" s="147"/>
      <c r="D71" s="147"/>
      <c r="E71" s="147"/>
      <c r="F71" s="147"/>
      <c r="G71" s="147"/>
    </row>
    <row r="72" spans="1:7" ht="15" customHeight="1">
      <c r="A72" s="147"/>
      <c r="B72" s="147" t="s">
        <v>104</v>
      </c>
      <c r="C72" s="147"/>
      <c r="D72" s="147"/>
      <c r="E72" s="147"/>
      <c r="F72" s="147"/>
      <c r="G72" s="147"/>
    </row>
    <row r="73" spans="1:7" ht="15" customHeight="1">
      <c r="A73" s="147"/>
      <c r="B73" s="147" t="s">
        <v>206</v>
      </c>
      <c r="C73" s="147"/>
      <c r="D73" s="147"/>
      <c r="E73" s="147"/>
      <c r="F73" s="147"/>
      <c r="G73" s="147"/>
    </row>
    <row r="74" spans="1:7" ht="15" customHeight="1">
      <c r="A74" s="147" t="s">
        <v>138</v>
      </c>
      <c r="B74" s="169"/>
      <c r="C74" s="147"/>
      <c r="D74" s="147"/>
      <c r="E74" s="147"/>
      <c r="F74" s="147"/>
      <c r="G74" s="147"/>
    </row>
    <row r="75" spans="1:7" ht="15" customHeight="1">
      <c r="A75" s="147" t="s">
        <v>208</v>
      </c>
      <c r="B75" s="169"/>
      <c r="C75" s="147"/>
      <c r="D75" s="147"/>
      <c r="E75" s="147"/>
      <c r="F75" s="147"/>
      <c r="G75" s="147"/>
    </row>
    <row r="76" spans="1:7" ht="15" customHeight="1">
      <c r="A76" s="147" t="s">
        <v>209</v>
      </c>
      <c r="B76" s="169"/>
      <c r="C76" s="147"/>
      <c r="D76" s="147"/>
      <c r="E76" s="147"/>
      <c r="F76" s="147"/>
      <c r="G76" s="147"/>
    </row>
    <row r="77" spans="1:7" ht="15" customHeight="1">
      <c r="A77" s="147" t="s">
        <v>211</v>
      </c>
      <c r="B77" s="169"/>
      <c r="C77" s="147"/>
      <c r="D77" s="147"/>
      <c r="E77" s="147"/>
      <c r="F77" s="147"/>
      <c r="G77" s="147"/>
    </row>
    <row r="78" spans="1:7" ht="15" customHeight="1">
      <c r="A78" s="147" t="s">
        <v>213</v>
      </c>
      <c r="B78" s="169"/>
      <c r="C78" s="147"/>
      <c r="D78" s="147"/>
      <c r="E78" s="147"/>
      <c r="F78" s="147"/>
      <c r="G78" s="147"/>
    </row>
    <row r="79" spans="1:7" ht="15" customHeight="1">
      <c r="A79" s="147" t="s">
        <v>66</v>
      </c>
      <c r="B79" s="169"/>
      <c r="C79" s="147"/>
      <c r="D79" s="147"/>
      <c r="E79" s="147"/>
      <c r="F79" s="147"/>
      <c r="G79" s="147"/>
    </row>
    <row r="80" spans="1:7" ht="15" customHeight="1">
      <c r="A80" s="147" t="s">
        <v>215</v>
      </c>
      <c r="B80" s="169"/>
      <c r="C80" s="147"/>
      <c r="D80" s="147"/>
      <c r="E80" s="147"/>
      <c r="F80" s="147"/>
      <c r="G80" s="147"/>
    </row>
    <row r="81" spans="1:7" ht="15" customHeight="1">
      <c r="A81" s="147" t="s">
        <v>216</v>
      </c>
      <c r="B81" s="169"/>
      <c r="C81" s="147"/>
      <c r="D81" s="147"/>
      <c r="E81" s="147"/>
      <c r="F81" s="147"/>
      <c r="G81" s="147"/>
    </row>
  </sheetData>
  <mergeCells count="143">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41:B41"/>
    <mergeCell ref="C41:D41"/>
    <mergeCell ref="E41:H41"/>
    <mergeCell ref="A42:B42"/>
    <mergeCell ref="C42:D42"/>
    <mergeCell ref="E42:H42"/>
    <mergeCell ref="C45:D45"/>
    <mergeCell ref="E45:H45"/>
    <mergeCell ref="I45:N45"/>
    <mergeCell ref="O45:T45"/>
    <mergeCell ref="U45:Z45"/>
    <mergeCell ref="AA45:AF45"/>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C49:D49"/>
    <mergeCell ref="E49:H49"/>
    <mergeCell ref="I49:N49"/>
    <mergeCell ref="O49:T49"/>
    <mergeCell ref="U49:Z49"/>
    <mergeCell ref="AA49:AF49"/>
    <mergeCell ref="AG49:AK49"/>
    <mergeCell ref="AL49:AM49"/>
    <mergeCell ref="C58:E58"/>
    <mergeCell ref="C59:E59"/>
    <mergeCell ref="C60:E60"/>
    <mergeCell ref="C61:E61"/>
    <mergeCell ref="C62:E62"/>
    <mergeCell ref="A7:A10"/>
    <mergeCell ref="B7:B8"/>
    <mergeCell ref="C7:C10"/>
    <mergeCell ref="D7:D10"/>
    <mergeCell ref="E7:E10"/>
    <mergeCell ref="AK7:AK10"/>
    <mergeCell ref="AL7:AL10"/>
    <mergeCell ref="AM7:AN10"/>
    <mergeCell ref="B9:B10"/>
    <mergeCell ref="AL37:AL38"/>
  </mergeCells>
  <phoneticPr fontId="4"/>
  <dataValidations count="8">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 operator="greaterThanOrEqual" allowBlank="1" showDropDown="0" showInputMessage="1" showErrorMessage="1" sqref="L43 I43 AJ37:AJ38 AL37 L39 I39"/>
    <dataValidation type="whole" operator="greaterThanOrEqual" allowBlank="1" showDropDown="0" showInputMessage="1" showErrorMessage="1" sqref="I37:I38 D37:F38 AG37:AG38 AD37:AD38 AA37:AA38 X37:X38 U37:U38 R37:R38 O37:O38 L37:L38">
      <formula1>0</formula1>
    </dataValidation>
    <dataValidation type="list" allowBlank="1" showDropDown="0" showInputMessage="1" showErrorMessage="1" sqref="AH35:AM35">
      <formula1>"短期入所含まない,短期入所含む"</formula1>
    </dataValidation>
    <dataValidation type="list" allowBlank="1" showDropDown="0" showInputMessage="1" showErrorMessage="1" sqref="AN35">
      <formula1>"短期入所を含む"</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sheetPr codeName="Sheet5">
    <pageSetUpPr fitToPage="1"/>
  </sheetPr>
  <dimension ref="A1:AQ83"/>
  <sheetViews>
    <sheetView showGridLines="0" view="pageBreakPreview" zoomScale="115" zoomScaleSheetLayoutView="115" workbookViewId="0">
      <selection activeCell="AO29" sqref="AO29"/>
    </sheetView>
  </sheetViews>
  <sheetFormatPr defaultColWidth="8.25" defaultRowHeight="21" customHeight="1"/>
  <cols>
    <col min="1" max="1" width="2.625" style="145" customWidth="1"/>
    <col min="2" max="2" width="14.75" style="146" customWidth="1"/>
    <col min="3" max="3" width="6.625" style="145" customWidth="1"/>
    <col min="4" max="5" width="7.625" style="145" customWidth="1"/>
    <col min="6" max="36" width="2.625" style="145" customWidth="1"/>
    <col min="37" max="37" width="6.625" style="145" customWidth="1"/>
    <col min="38" max="38" width="7.5" style="145" customWidth="1"/>
    <col min="39"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82</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151</v>
      </c>
      <c r="AH5" s="208">
        <v>40</v>
      </c>
      <c r="AI5" s="208"/>
      <c r="AJ5" s="208"/>
      <c r="AK5" s="204" t="s">
        <v>152</v>
      </c>
      <c r="AL5" s="215">
        <v>160</v>
      </c>
      <c r="AM5" s="204" t="s">
        <v>153</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154</v>
      </c>
      <c r="B7" s="163" t="s">
        <v>136</v>
      </c>
      <c r="C7" s="172" t="s">
        <v>156</v>
      </c>
      <c r="D7" s="157" t="s">
        <v>158</v>
      </c>
      <c r="E7" s="154" t="s">
        <v>159</v>
      </c>
      <c r="F7" s="193" t="s">
        <v>162</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163</v>
      </c>
      <c r="AL7" s="160" t="s">
        <v>165</v>
      </c>
      <c r="AM7" s="220" t="s">
        <v>3</v>
      </c>
      <c r="AN7" s="220"/>
    </row>
    <row r="8" spans="1:40" ht="15" customHeight="1">
      <c r="A8" s="152"/>
      <c r="B8" s="164"/>
      <c r="C8" s="173"/>
      <c r="D8" s="157"/>
      <c r="E8" s="154"/>
      <c r="F8" s="157" t="s">
        <v>167</v>
      </c>
      <c r="G8" s="157"/>
      <c r="H8" s="157"/>
      <c r="I8" s="157"/>
      <c r="J8" s="157"/>
      <c r="K8" s="157"/>
      <c r="L8" s="157"/>
      <c r="M8" s="157" t="s">
        <v>168</v>
      </c>
      <c r="N8" s="157"/>
      <c r="O8" s="157"/>
      <c r="P8" s="157"/>
      <c r="Q8" s="157"/>
      <c r="R8" s="157"/>
      <c r="S8" s="157"/>
      <c r="T8" s="157" t="s">
        <v>170</v>
      </c>
      <c r="U8" s="157"/>
      <c r="V8" s="157"/>
      <c r="W8" s="157"/>
      <c r="X8" s="157"/>
      <c r="Y8" s="157"/>
      <c r="Z8" s="157"/>
      <c r="AA8" s="157" t="s">
        <v>173</v>
      </c>
      <c r="AB8" s="157"/>
      <c r="AC8" s="157"/>
      <c r="AD8" s="157"/>
      <c r="AE8" s="157"/>
      <c r="AF8" s="157"/>
      <c r="AG8" s="157"/>
      <c r="AH8" s="157" t="s">
        <v>174</v>
      </c>
      <c r="AI8" s="157"/>
      <c r="AJ8" s="157"/>
      <c r="AK8" s="189"/>
      <c r="AL8" s="160"/>
      <c r="AM8" s="220"/>
      <c r="AN8" s="220"/>
    </row>
    <row r="9" spans="1:40" ht="15" customHeight="1">
      <c r="A9" s="152"/>
      <c r="B9" s="165" t="s">
        <v>221</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t="s">
        <v>223</v>
      </c>
      <c r="C11" s="175" t="s">
        <v>186</v>
      </c>
      <c r="D11" s="183"/>
      <c r="E11" s="183" t="s">
        <v>224</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312"/>
      <c r="AI11" s="312"/>
      <c r="AJ11" s="312"/>
      <c r="AK11" s="214">
        <f t="shared" ref="AK11:AK31" si="0">+SUM(F11:AJ11)</f>
        <v>160</v>
      </c>
      <c r="AL11" s="216">
        <f t="shared" ref="AL11:AL31" si="1">IF($AK$3="４週",AK11/4,AK11/(DAY(EOMONTH($F$9,0))/7))</f>
        <v>40</v>
      </c>
      <c r="AM11" s="221"/>
      <c r="AN11" s="221"/>
    </row>
    <row r="12" spans="1:40" ht="18" customHeight="1">
      <c r="A12" s="153">
        <v>2</v>
      </c>
      <c r="B12" s="229" t="s">
        <v>270</v>
      </c>
      <c r="C12" s="175" t="s">
        <v>186</v>
      </c>
      <c r="D12" s="183"/>
      <c r="E12" s="183" t="s">
        <v>400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312"/>
      <c r="AI12" s="312"/>
      <c r="AJ12" s="312"/>
      <c r="AK12" s="214">
        <f t="shared" si="0"/>
        <v>160</v>
      </c>
      <c r="AL12" s="216">
        <f t="shared" si="1"/>
        <v>40</v>
      </c>
      <c r="AM12" s="221"/>
      <c r="AN12" s="221"/>
    </row>
    <row r="13" spans="1:40" ht="18" customHeight="1">
      <c r="A13" s="153">
        <v>3</v>
      </c>
      <c r="B13" s="229" t="s">
        <v>271</v>
      </c>
      <c r="C13" s="175" t="s">
        <v>186</v>
      </c>
      <c r="D13" s="183"/>
      <c r="E13" s="183" t="s">
        <v>27</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312"/>
      <c r="AI13" s="312"/>
      <c r="AJ13" s="312"/>
      <c r="AK13" s="214">
        <f t="shared" si="0"/>
        <v>160</v>
      </c>
      <c r="AL13" s="216">
        <f t="shared" si="1"/>
        <v>40</v>
      </c>
      <c r="AM13" s="221"/>
      <c r="AN13" s="221"/>
    </row>
    <row r="14" spans="1:40" ht="18" customHeight="1">
      <c r="A14" s="153">
        <v>4</v>
      </c>
      <c r="B14" s="229" t="s">
        <v>271</v>
      </c>
      <c r="C14" s="175" t="s">
        <v>186</v>
      </c>
      <c r="D14" s="183"/>
      <c r="E14" s="183" t="s">
        <v>401</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312"/>
      <c r="AI14" s="312"/>
      <c r="AJ14" s="312"/>
      <c r="AK14" s="214">
        <f t="shared" si="0"/>
        <v>160</v>
      </c>
      <c r="AL14" s="216">
        <f t="shared" si="1"/>
        <v>40</v>
      </c>
      <c r="AM14" s="221"/>
      <c r="AN14" s="221"/>
    </row>
    <row r="15" spans="1:40" ht="18" customHeight="1">
      <c r="A15" s="153">
        <v>5</v>
      </c>
      <c r="B15" s="229" t="s">
        <v>271</v>
      </c>
      <c r="C15" s="176" t="s">
        <v>186</v>
      </c>
      <c r="D15" s="183"/>
      <c r="E15" s="183" t="s">
        <v>369</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312"/>
      <c r="AI15" s="312"/>
      <c r="AJ15" s="312"/>
      <c r="AK15" s="214">
        <f t="shared" si="0"/>
        <v>160</v>
      </c>
      <c r="AL15" s="216">
        <f t="shared" si="1"/>
        <v>40</v>
      </c>
      <c r="AM15" s="221"/>
      <c r="AN15" s="221"/>
    </row>
    <row r="16" spans="1:40" ht="18" customHeight="1">
      <c r="A16" s="153">
        <v>6</v>
      </c>
      <c r="B16" s="229"/>
      <c r="C16" s="176"/>
      <c r="D16" s="183"/>
      <c r="E16" s="183"/>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312"/>
      <c r="AI16" s="312"/>
      <c r="AJ16" s="312"/>
      <c r="AK16" s="214">
        <f t="shared" si="0"/>
        <v>0</v>
      </c>
      <c r="AL16" s="216">
        <f t="shared" si="1"/>
        <v>0</v>
      </c>
      <c r="AM16" s="221"/>
      <c r="AN16" s="221"/>
    </row>
    <row r="17" spans="1:40" ht="18" customHeight="1">
      <c r="A17" s="153">
        <v>7</v>
      </c>
      <c r="B17" s="229"/>
      <c r="C17" s="176"/>
      <c r="D17" s="183"/>
      <c r="E17" s="183"/>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312"/>
      <c r="AI17" s="312"/>
      <c r="AJ17" s="312"/>
      <c r="AK17" s="214">
        <f t="shared" si="0"/>
        <v>0</v>
      </c>
      <c r="AL17" s="216">
        <f t="shared" si="1"/>
        <v>0</v>
      </c>
      <c r="AM17" s="221"/>
      <c r="AN17" s="221"/>
    </row>
    <row r="18" spans="1:40"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row>
    <row r="19" spans="1:40"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row>
    <row r="20" spans="1:40"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row>
    <row r="21" spans="1:40"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144</v>
      </c>
      <c r="B31" s="168"/>
      <c r="C31" s="168"/>
      <c r="D31" s="168"/>
      <c r="E31" s="168"/>
      <c r="F31" s="178">
        <f t="shared" ref="F31:AJ31" si="2">+SUM(F11:F30)</f>
        <v>40</v>
      </c>
      <c r="G31" s="178">
        <f t="shared" si="2"/>
        <v>40</v>
      </c>
      <c r="H31" s="178">
        <f t="shared" si="2"/>
        <v>40</v>
      </c>
      <c r="I31" s="178">
        <f t="shared" si="2"/>
        <v>0</v>
      </c>
      <c r="J31" s="178">
        <f t="shared" si="2"/>
        <v>0</v>
      </c>
      <c r="K31" s="178">
        <f t="shared" si="2"/>
        <v>40</v>
      </c>
      <c r="L31" s="178">
        <f t="shared" si="2"/>
        <v>40</v>
      </c>
      <c r="M31" s="178">
        <f t="shared" si="2"/>
        <v>40</v>
      </c>
      <c r="N31" s="178">
        <f t="shared" si="2"/>
        <v>40</v>
      </c>
      <c r="O31" s="178">
        <f t="shared" si="2"/>
        <v>40</v>
      </c>
      <c r="P31" s="178">
        <f t="shared" si="2"/>
        <v>0</v>
      </c>
      <c r="Q31" s="178">
        <f t="shared" si="2"/>
        <v>0</v>
      </c>
      <c r="R31" s="178">
        <f t="shared" si="2"/>
        <v>40</v>
      </c>
      <c r="S31" s="178">
        <f t="shared" si="2"/>
        <v>40</v>
      </c>
      <c r="T31" s="178">
        <f t="shared" si="2"/>
        <v>40</v>
      </c>
      <c r="U31" s="178">
        <f t="shared" si="2"/>
        <v>40</v>
      </c>
      <c r="V31" s="178">
        <f t="shared" si="2"/>
        <v>40</v>
      </c>
      <c r="W31" s="178">
        <f t="shared" si="2"/>
        <v>0</v>
      </c>
      <c r="X31" s="178">
        <f t="shared" si="2"/>
        <v>0</v>
      </c>
      <c r="Y31" s="178">
        <f t="shared" si="2"/>
        <v>40</v>
      </c>
      <c r="Z31" s="178">
        <f t="shared" si="2"/>
        <v>40</v>
      </c>
      <c r="AA31" s="178">
        <f t="shared" si="2"/>
        <v>40</v>
      </c>
      <c r="AB31" s="178">
        <f t="shared" si="2"/>
        <v>40</v>
      </c>
      <c r="AC31" s="178">
        <f t="shared" si="2"/>
        <v>40</v>
      </c>
      <c r="AD31" s="178">
        <f t="shared" si="2"/>
        <v>0</v>
      </c>
      <c r="AE31" s="178">
        <f t="shared" si="2"/>
        <v>0</v>
      </c>
      <c r="AF31" s="178">
        <f t="shared" si="2"/>
        <v>40</v>
      </c>
      <c r="AG31" s="178">
        <f t="shared" si="2"/>
        <v>40</v>
      </c>
      <c r="AH31" s="178">
        <f t="shared" si="2"/>
        <v>0</v>
      </c>
      <c r="AI31" s="178">
        <f t="shared" si="2"/>
        <v>0</v>
      </c>
      <c r="AJ31" s="178">
        <f t="shared" si="2"/>
        <v>0</v>
      </c>
      <c r="AK31" s="214">
        <f t="shared" si="0"/>
        <v>800</v>
      </c>
      <c r="AL31" s="216">
        <f t="shared" si="1"/>
        <v>200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56" t="s">
        <v>33</v>
      </c>
      <c r="B35" s="155"/>
      <c r="C35" s="155"/>
      <c r="D35" s="155"/>
      <c r="E35" s="155"/>
      <c r="F35" s="155"/>
      <c r="G35" s="147"/>
      <c r="H35" s="147"/>
      <c r="I35" s="147"/>
      <c r="J35" s="147"/>
      <c r="K35" s="147"/>
      <c r="L35" s="147"/>
      <c r="M35" s="147"/>
      <c r="N35" s="147"/>
      <c r="O35" s="147"/>
      <c r="AN35" s="318"/>
    </row>
    <row r="36" spans="1:43" ht="24.95" customHeight="1">
      <c r="A36" s="157"/>
      <c r="B36" s="157"/>
      <c r="C36" s="157"/>
      <c r="D36" s="185">
        <v>4</v>
      </c>
      <c r="E36" s="185">
        <v>5</v>
      </c>
      <c r="F36" s="185">
        <v>6</v>
      </c>
      <c r="G36" s="185"/>
      <c r="H36" s="185"/>
      <c r="I36" s="185">
        <v>7</v>
      </c>
      <c r="J36" s="185"/>
      <c r="K36" s="185"/>
      <c r="L36" s="185">
        <v>8</v>
      </c>
      <c r="M36" s="185"/>
      <c r="N36" s="185"/>
      <c r="O36" s="185">
        <v>9</v>
      </c>
      <c r="P36" s="185"/>
      <c r="Q36" s="185"/>
      <c r="R36" s="185">
        <v>10</v>
      </c>
      <c r="S36" s="185"/>
      <c r="T36" s="185"/>
      <c r="U36" s="185">
        <v>11</v>
      </c>
      <c r="V36" s="185"/>
      <c r="W36" s="185"/>
      <c r="X36" s="185">
        <v>12</v>
      </c>
      <c r="Y36" s="185"/>
      <c r="Z36" s="185"/>
      <c r="AA36" s="185">
        <v>1</v>
      </c>
      <c r="AB36" s="185"/>
      <c r="AC36" s="185"/>
      <c r="AD36" s="185">
        <v>2</v>
      </c>
      <c r="AE36" s="185"/>
      <c r="AF36" s="185"/>
      <c r="AG36" s="185">
        <v>3</v>
      </c>
      <c r="AH36" s="185"/>
      <c r="AI36" s="185"/>
      <c r="AJ36" s="157" t="s">
        <v>275</v>
      </c>
      <c r="AK36" s="157"/>
      <c r="AL36" s="160" t="s">
        <v>276</v>
      </c>
      <c r="AM36" s="187"/>
      <c r="AN36" s="187"/>
      <c r="AO36" s="187"/>
      <c r="AP36" s="187"/>
      <c r="AQ36" s="187"/>
    </row>
    <row r="37" spans="1:43" ht="24.95" customHeight="1">
      <c r="A37" s="158" t="s">
        <v>277</v>
      </c>
      <c r="B37" s="158"/>
      <c r="C37" s="158"/>
      <c r="D37" s="178">
        <f>SUM(D38:D39)</f>
        <v>1540</v>
      </c>
      <c r="E37" s="178">
        <f>SUM(E38:E39)</f>
        <v>1441</v>
      </c>
      <c r="F37" s="178">
        <f>SUM(F38:H39)</f>
        <v>1540</v>
      </c>
      <c r="G37" s="178"/>
      <c r="H37" s="178"/>
      <c r="I37" s="178">
        <f>SUM(I38:K39)</f>
        <v>1617</v>
      </c>
      <c r="J37" s="178"/>
      <c r="K37" s="178"/>
      <c r="L37" s="178">
        <f>SUM(L38:N39)</f>
        <v>1617</v>
      </c>
      <c r="M37" s="178"/>
      <c r="N37" s="178"/>
      <c r="O37" s="178">
        <f>SUM(O38:Q39)</f>
        <v>1463</v>
      </c>
      <c r="P37" s="178"/>
      <c r="Q37" s="178"/>
      <c r="R37" s="178">
        <f>SUM(R38:T39)</f>
        <v>1540</v>
      </c>
      <c r="S37" s="178"/>
      <c r="T37" s="178"/>
      <c r="U37" s="178">
        <f>SUM(U38:W39)</f>
        <v>1540</v>
      </c>
      <c r="V37" s="178"/>
      <c r="W37" s="178"/>
      <c r="X37" s="178">
        <f>SUM(X38:Z39)</f>
        <v>1463</v>
      </c>
      <c r="Y37" s="178"/>
      <c r="Z37" s="178"/>
      <c r="AA37" s="178">
        <f>SUM(AA38:AC39)</f>
        <v>1463</v>
      </c>
      <c r="AB37" s="178"/>
      <c r="AC37" s="178"/>
      <c r="AD37" s="178">
        <f>SUM(AD38:AF39)</f>
        <v>1463</v>
      </c>
      <c r="AE37" s="178"/>
      <c r="AF37" s="178"/>
      <c r="AG37" s="178">
        <f>SUM(AG38:AI39)</f>
        <v>1540</v>
      </c>
      <c r="AH37" s="178"/>
      <c r="AI37" s="178"/>
      <c r="AJ37" s="181">
        <f>SUM(D37:AI37)</f>
        <v>18227</v>
      </c>
      <c r="AK37" s="181"/>
      <c r="AL37" s="321">
        <f>ROUNDUP(AJ37/AJ40,1)</f>
        <v>77</v>
      </c>
      <c r="AM37" s="187"/>
      <c r="AN37" s="187"/>
      <c r="AO37" s="187"/>
      <c r="AP37" s="187"/>
      <c r="AQ37" s="187"/>
    </row>
    <row r="38" spans="1:43" ht="24.95" customHeight="1">
      <c r="A38" s="320" t="s">
        <v>300</v>
      </c>
      <c r="B38" s="320"/>
      <c r="C38" s="320"/>
      <c r="D38" s="186">
        <v>1400</v>
      </c>
      <c r="E38" s="186">
        <v>1310</v>
      </c>
      <c r="F38" s="186">
        <v>1400</v>
      </c>
      <c r="G38" s="186"/>
      <c r="H38" s="186"/>
      <c r="I38" s="186">
        <v>1470</v>
      </c>
      <c r="J38" s="186"/>
      <c r="K38" s="186"/>
      <c r="L38" s="186">
        <v>1470</v>
      </c>
      <c r="M38" s="186"/>
      <c r="N38" s="186"/>
      <c r="O38" s="186">
        <v>1330</v>
      </c>
      <c r="P38" s="186"/>
      <c r="Q38" s="186"/>
      <c r="R38" s="186">
        <v>1400</v>
      </c>
      <c r="S38" s="186"/>
      <c r="T38" s="186"/>
      <c r="U38" s="186">
        <v>1400</v>
      </c>
      <c r="V38" s="186"/>
      <c r="W38" s="186"/>
      <c r="X38" s="186">
        <v>1330</v>
      </c>
      <c r="Y38" s="186"/>
      <c r="Z38" s="186"/>
      <c r="AA38" s="186">
        <v>1330</v>
      </c>
      <c r="AB38" s="186"/>
      <c r="AC38" s="186"/>
      <c r="AD38" s="186">
        <v>1330</v>
      </c>
      <c r="AE38" s="186"/>
      <c r="AF38" s="186"/>
      <c r="AG38" s="186">
        <v>1400</v>
      </c>
      <c r="AH38" s="186"/>
      <c r="AI38" s="186"/>
      <c r="AJ38" s="181">
        <f>SUM(D38:AI38)</f>
        <v>16570</v>
      </c>
      <c r="AK38" s="181"/>
      <c r="AL38" s="321">
        <f>ROUNDUP(AJ38/AJ40,1)</f>
        <v>70</v>
      </c>
      <c r="AM38" s="187"/>
      <c r="AN38" s="187"/>
      <c r="AO38" s="187"/>
      <c r="AP38" s="187"/>
      <c r="AQ38" s="187"/>
    </row>
    <row r="39" spans="1:43" ht="24.95" customHeight="1">
      <c r="A39" s="320" t="s">
        <v>301</v>
      </c>
      <c r="B39" s="320"/>
      <c r="C39" s="320"/>
      <c r="D39" s="186">
        <v>140</v>
      </c>
      <c r="E39" s="186">
        <v>131</v>
      </c>
      <c r="F39" s="186">
        <v>140</v>
      </c>
      <c r="G39" s="186"/>
      <c r="H39" s="186"/>
      <c r="I39" s="186">
        <v>147</v>
      </c>
      <c r="J39" s="186"/>
      <c r="K39" s="186"/>
      <c r="L39" s="186">
        <v>147</v>
      </c>
      <c r="M39" s="186"/>
      <c r="N39" s="186"/>
      <c r="O39" s="186">
        <v>133</v>
      </c>
      <c r="P39" s="186"/>
      <c r="Q39" s="186"/>
      <c r="R39" s="186">
        <v>140</v>
      </c>
      <c r="S39" s="186"/>
      <c r="T39" s="186"/>
      <c r="U39" s="186">
        <v>140</v>
      </c>
      <c r="V39" s="186"/>
      <c r="W39" s="186"/>
      <c r="X39" s="186">
        <v>133</v>
      </c>
      <c r="Y39" s="186"/>
      <c r="Z39" s="186"/>
      <c r="AA39" s="186">
        <v>133</v>
      </c>
      <c r="AB39" s="186"/>
      <c r="AC39" s="186"/>
      <c r="AD39" s="186">
        <v>133</v>
      </c>
      <c r="AE39" s="186"/>
      <c r="AF39" s="186"/>
      <c r="AG39" s="186">
        <v>140</v>
      </c>
      <c r="AH39" s="186"/>
      <c r="AI39" s="186"/>
      <c r="AJ39" s="181">
        <f>SUM(D39:AI39)</f>
        <v>1657</v>
      </c>
      <c r="AK39" s="181"/>
      <c r="AL39" s="321">
        <f>ROUNDUP(AJ39/AJ40,1)</f>
        <v>7</v>
      </c>
      <c r="AM39" s="187"/>
      <c r="AN39" s="187"/>
      <c r="AO39" s="187"/>
      <c r="AP39" s="187"/>
      <c r="AQ39" s="187"/>
    </row>
    <row r="40" spans="1:43" ht="24.95" customHeight="1">
      <c r="A40" s="158" t="s">
        <v>279</v>
      </c>
      <c r="B40" s="158"/>
      <c r="C40" s="158"/>
      <c r="D40" s="186">
        <v>20</v>
      </c>
      <c r="E40" s="186">
        <v>19</v>
      </c>
      <c r="F40" s="186">
        <v>20</v>
      </c>
      <c r="G40" s="186"/>
      <c r="H40" s="186"/>
      <c r="I40" s="186">
        <v>21</v>
      </c>
      <c r="J40" s="186"/>
      <c r="K40" s="186"/>
      <c r="L40" s="186">
        <v>21</v>
      </c>
      <c r="M40" s="186"/>
      <c r="N40" s="186"/>
      <c r="O40" s="186">
        <v>19</v>
      </c>
      <c r="P40" s="186"/>
      <c r="Q40" s="186"/>
      <c r="R40" s="186">
        <v>20</v>
      </c>
      <c r="S40" s="186"/>
      <c r="T40" s="186"/>
      <c r="U40" s="186">
        <v>20</v>
      </c>
      <c r="V40" s="186"/>
      <c r="W40" s="186"/>
      <c r="X40" s="186">
        <v>19</v>
      </c>
      <c r="Y40" s="186"/>
      <c r="Z40" s="186"/>
      <c r="AA40" s="186">
        <v>19</v>
      </c>
      <c r="AB40" s="186"/>
      <c r="AC40" s="186"/>
      <c r="AD40" s="186">
        <v>19</v>
      </c>
      <c r="AE40" s="186"/>
      <c r="AF40" s="186"/>
      <c r="AG40" s="186">
        <v>20</v>
      </c>
      <c r="AH40" s="186"/>
      <c r="AI40" s="186"/>
      <c r="AJ40" s="181">
        <f>+SUM(D40:AI40)</f>
        <v>237</v>
      </c>
      <c r="AK40" s="181"/>
      <c r="AL40" s="322"/>
      <c r="AM40" s="187"/>
      <c r="AN40" s="187"/>
      <c r="AO40" s="187"/>
      <c r="AP40" s="187"/>
      <c r="AQ40" s="187"/>
    </row>
    <row r="41" spans="1:43" ht="5.0999999999999996" customHeight="1">
      <c r="A41" s="159"/>
      <c r="B41" s="159"/>
      <c r="C41" s="159"/>
      <c r="D41" s="187"/>
      <c r="E41" s="187"/>
      <c r="F41" s="187"/>
      <c r="G41" s="187"/>
      <c r="H41" s="18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201"/>
      <c r="AK41" s="147"/>
      <c r="AL41" s="155"/>
      <c r="AM41" s="155"/>
      <c r="AN41" s="149"/>
    </row>
    <row r="42" spans="1:43" ht="18" customHeight="1">
      <c r="A42" s="156" t="s">
        <v>229</v>
      </c>
      <c r="B42" s="147"/>
      <c r="D42" s="147"/>
      <c r="E42" s="147"/>
      <c r="F42" s="147"/>
      <c r="G42" s="147"/>
      <c r="H42" s="147"/>
      <c r="I42" s="187"/>
      <c r="J42" s="187"/>
      <c r="K42" s="187"/>
      <c r="L42" s="187"/>
      <c r="M42" s="187"/>
      <c r="N42" s="187"/>
      <c r="O42" s="147"/>
      <c r="P42" s="147"/>
      <c r="Q42" s="147"/>
      <c r="R42" s="147"/>
      <c r="S42" s="147"/>
      <c r="T42" s="147"/>
      <c r="U42" s="147"/>
      <c r="V42" s="147"/>
      <c r="W42" s="155"/>
      <c r="X42" s="147"/>
      <c r="Y42" s="147"/>
      <c r="Z42" s="147"/>
      <c r="AA42" s="147"/>
      <c r="AB42" s="147"/>
      <c r="AC42" s="147"/>
      <c r="AD42" s="147"/>
      <c r="AE42" s="147"/>
      <c r="AF42" s="147"/>
      <c r="AG42" s="147"/>
      <c r="AH42" s="147"/>
      <c r="AI42" s="147"/>
      <c r="AJ42" s="201"/>
      <c r="AK42" s="147"/>
      <c r="AL42" s="155"/>
      <c r="AM42" s="155"/>
      <c r="AN42" s="149"/>
    </row>
    <row r="43" spans="1:43" ht="18" customHeight="1">
      <c r="A43" s="157" t="s">
        <v>90</v>
      </c>
      <c r="B43" s="157"/>
      <c r="C43" s="157" t="s">
        <v>270</v>
      </c>
      <c r="D43" s="157"/>
      <c r="E43" s="160" t="s">
        <v>271</v>
      </c>
      <c r="F43" s="160"/>
      <c r="G43" s="160"/>
      <c r="H43" s="160"/>
      <c r="I43" s="187"/>
      <c r="J43" s="187"/>
      <c r="K43" s="187"/>
      <c r="L43" s="187"/>
      <c r="M43" s="187"/>
      <c r="N43" s="187"/>
      <c r="O43" s="187"/>
      <c r="P43" s="187"/>
      <c r="Q43" s="187"/>
      <c r="R43" s="187"/>
      <c r="S43" s="187"/>
      <c r="T43" s="187"/>
      <c r="U43" s="187"/>
      <c r="W43" s="155"/>
      <c r="X43" s="147"/>
      <c r="Y43" s="147"/>
      <c r="Z43" s="147"/>
      <c r="AA43" s="147"/>
      <c r="AB43" s="147"/>
      <c r="AC43" s="147"/>
      <c r="AD43" s="147"/>
      <c r="AE43" s="147"/>
      <c r="AF43" s="147"/>
      <c r="AG43" s="147"/>
      <c r="AH43" s="147"/>
      <c r="AI43" s="147"/>
      <c r="AJ43" s="201"/>
      <c r="AK43" s="147"/>
      <c r="AL43" s="155"/>
      <c r="AM43" s="155"/>
      <c r="AN43" s="149"/>
    </row>
    <row r="44" spans="1:43" ht="18" customHeight="1">
      <c r="A44" s="160" t="s">
        <v>62</v>
      </c>
      <c r="B44" s="160"/>
      <c r="C44" s="178">
        <f>ROUNDDOWN(IF(AL37&lt;=60,1,1+ROUNDUP((AL37-60)/40,0)),1)</f>
        <v>2</v>
      </c>
      <c r="D44" s="178"/>
      <c r="E44" s="178">
        <f>ROUNDDOWN(AL38/6+AL39/10,1)</f>
        <v>12.3</v>
      </c>
      <c r="F44" s="178"/>
      <c r="G44" s="178"/>
      <c r="H44" s="178"/>
      <c r="I44" s="187"/>
      <c r="J44" s="187"/>
      <c r="K44" s="187"/>
      <c r="L44" s="187"/>
      <c r="M44" s="187"/>
      <c r="N44" s="187"/>
      <c r="O44" s="187"/>
      <c r="P44" s="187"/>
      <c r="Q44" s="187"/>
      <c r="R44" s="187"/>
      <c r="S44" s="187"/>
      <c r="T44" s="187"/>
      <c r="U44" s="187"/>
      <c r="W44" s="155"/>
      <c r="X44" s="147"/>
      <c r="Y44" s="147"/>
      <c r="Z44" s="147"/>
      <c r="AA44" s="147"/>
      <c r="AB44" s="147"/>
      <c r="AC44" s="147"/>
      <c r="AD44" s="147"/>
      <c r="AE44" s="147"/>
      <c r="AF44" s="147"/>
      <c r="AG44" s="147"/>
      <c r="AH44" s="147"/>
      <c r="AI44" s="147"/>
      <c r="AJ44" s="201"/>
      <c r="AK44" s="147"/>
      <c r="AL44" s="155"/>
      <c r="AM44" s="155"/>
      <c r="AN44" s="149"/>
    </row>
    <row r="45" spans="1:43" s="145" customFormat="1" ht="5.0999999999999996" customHeight="1">
      <c r="A45" s="159"/>
      <c r="B45" s="159"/>
      <c r="C45" s="159"/>
      <c r="D45" s="159"/>
      <c r="E45" s="159"/>
      <c r="F45" s="159"/>
      <c r="G45" s="159"/>
      <c r="H45" s="159"/>
      <c r="I45" s="159"/>
      <c r="J45" s="147"/>
      <c r="K45" s="147"/>
      <c r="L45" s="147"/>
      <c r="M45" s="201"/>
      <c r="N45" s="147"/>
      <c r="O45" s="147"/>
      <c r="P45" s="147"/>
      <c r="Q45" s="187"/>
      <c r="W45" s="155"/>
      <c r="X45" s="147"/>
      <c r="Y45" s="147"/>
      <c r="Z45" s="147"/>
      <c r="AA45" s="147"/>
      <c r="AB45" s="147"/>
      <c r="AC45" s="147"/>
      <c r="AD45" s="147"/>
      <c r="AE45" s="147"/>
      <c r="AF45" s="147"/>
      <c r="AG45" s="147"/>
      <c r="AH45" s="147"/>
      <c r="AI45" s="147"/>
      <c r="AJ45" s="201"/>
      <c r="AK45" s="147"/>
      <c r="AL45" s="155"/>
      <c r="AM45" s="155"/>
      <c r="AN45" s="149"/>
    </row>
    <row r="46" spans="1:43" s="145" customFormat="1" ht="21" customHeight="1">
      <c r="A46" s="156" t="s">
        <v>253</v>
      </c>
      <c r="C46" s="161"/>
      <c r="D46" s="161"/>
      <c r="E46" s="161"/>
      <c r="F46" s="161"/>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61"/>
      <c r="AM46" s="161"/>
      <c r="AN46" s="149"/>
    </row>
    <row r="47" spans="1:43" s="145" customFormat="1" ht="24.95" customHeight="1">
      <c r="A47" s="149"/>
      <c r="B47" s="155"/>
      <c r="C47" s="179" t="str">
        <v>管理者</v>
      </c>
      <c r="D47" s="188"/>
      <c r="E47" s="160" t="str">
        <v>サービス管理責任者</v>
      </c>
      <c r="F47" s="160"/>
      <c r="G47" s="160"/>
      <c r="H47" s="160"/>
      <c r="I47" s="179" t="str">
        <v>地域移行支援員</v>
      </c>
      <c r="J47" s="188"/>
      <c r="K47" s="188"/>
      <c r="L47" s="188"/>
      <c r="M47" s="188"/>
      <c r="N47" s="189"/>
      <c r="O47" s="179" t="str">
        <v>生活支援員</v>
      </c>
      <c r="P47" s="188"/>
      <c r="Q47" s="188"/>
      <c r="R47" s="188"/>
      <c r="S47" s="188"/>
      <c r="T47" s="189"/>
      <c r="U47" s="179" t="str">
        <v>-</v>
      </c>
      <c r="V47" s="188"/>
      <c r="W47" s="188"/>
      <c r="X47" s="188"/>
      <c r="Y47" s="188"/>
      <c r="Z47" s="189"/>
      <c r="AA47" s="179" t="str">
        <v>-</v>
      </c>
      <c r="AB47" s="188"/>
      <c r="AC47" s="188"/>
      <c r="AD47" s="188"/>
      <c r="AE47" s="188"/>
      <c r="AF47" s="189"/>
      <c r="AG47" s="160" t="str">
        <v>-</v>
      </c>
      <c r="AH47" s="160"/>
      <c r="AI47" s="160"/>
      <c r="AJ47" s="160"/>
      <c r="AK47" s="160"/>
      <c r="AL47" s="160" t="str">
        <v>-</v>
      </c>
      <c r="AM47" s="160"/>
      <c r="AN47" s="149"/>
    </row>
    <row r="48" spans="1:43" s="145" customFormat="1" ht="18" customHeight="1">
      <c r="A48" s="149"/>
      <c r="B48" s="155"/>
      <c r="C48" s="154" t="s">
        <v>254</v>
      </c>
      <c r="D48" s="154" t="s">
        <v>255</v>
      </c>
      <c r="E48" s="157" t="s">
        <v>254</v>
      </c>
      <c r="F48" s="157" t="s">
        <v>255</v>
      </c>
      <c r="G48" s="157"/>
      <c r="H48" s="157"/>
      <c r="I48" s="154" t="s">
        <v>254</v>
      </c>
      <c r="J48" s="168"/>
      <c r="K48" s="199"/>
      <c r="L48" s="154" t="s">
        <v>255</v>
      </c>
      <c r="M48" s="168"/>
      <c r="N48" s="199"/>
      <c r="O48" s="154" t="s">
        <v>254</v>
      </c>
      <c r="P48" s="168"/>
      <c r="Q48" s="199"/>
      <c r="R48" s="154" t="s">
        <v>255</v>
      </c>
      <c r="S48" s="168"/>
      <c r="T48" s="199"/>
      <c r="U48" s="154" t="s">
        <v>254</v>
      </c>
      <c r="V48" s="168"/>
      <c r="W48" s="199"/>
      <c r="X48" s="154" t="s">
        <v>255</v>
      </c>
      <c r="Y48" s="168"/>
      <c r="Z48" s="199"/>
      <c r="AA48" s="154" t="s">
        <v>254</v>
      </c>
      <c r="AB48" s="168"/>
      <c r="AC48" s="199"/>
      <c r="AD48" s="154" t="s">
        <v>255</v>
      </c>
      <c r="AE48" s="168"/>
      <c r="AF48" s="199"/>
      <c r="AG48" s="154" t="s">
        <v>254</v>
      </c>
      <c r="AH48" s="168"/>
      <c r="AI48" s="199"/>
      <c r="AJ48" s="154" t="s">
        <v>255</v>
      </c>
      <c r="AK48" s="199"/>
      <c r="AL48" s="157" t="s">
        <v>61</v>
      </c>
      <c r="AM48" s="157" t="s">
        <v>280</v>
      </c>
      <c r="AN48" s="149"/>
    </row>
    <row r="49" spans="1:40" s="145" customFormat="1" ht="18" customHeight="1">
      <c r="A49" s="149"/>
      <c r="B49" s="157" t="s">
        <v>257</v>
      </c>
      <c r="C49" s="157">
        <f>COUNTIFS($B$11:$B$30,C$47,$C$11:$C$30,"A",$E$11:$E$30,"*")</f>
        <v>1</v>
      </c>
      <c r="D49" s="157">
        <f>COUNTIFS($B$11:$B$30,C$47,$C$11:$C$30,"B",$E$11:$E$30,"*")</f>
        <v>0</v>
      </c>
      <c r="E49" s="157">
        <f>COUNTIFS($B$11:$B$30,E$47,$C$11:$C$30,"A",$E$11:$E$30,"*")</f>
        <v>1</v>
      </c>
      <c r="F49" s="154">
        <f>COUNTIFS($B$11:$B$30,E$47,$C$11:$C$30,"B",$E$11:$E$30,"*")</f>
        <v>0</v>
      </c>
      <c r="G49" s="168"/>
      <c r="H49" s="199"/>
      <c r="I49" s="154">
        <f>COUNTIFS($B$11:$B$30,I$47,$C$11:$C$30,"A",$E$11:$E$30,"*")</f>
        <v>0</v>
      </c>
      <c r="J49" s="168"/>
      <c r="K49" s="199"/>
      <c r="L49" s="154">
        <f>COUNTIFS($B$11:$B$30,I$47,$C$11:$C$30,"B",$E$11:$E$30,"*")</f>
        <v>0</v>
      </c>
      <c r="M49" s="168"/>
      <c r="N49" s="199"/>
      <c r="O49" s="154">
        <f>COUNTIFS($B$11:$B$30,O$47,$C$11:$C$30,"A",$E$11:$E$30,"*")</f>
        <v>3</v>
      </c>
      <c r="P49" s="168"/>
      <c r="Q49" s="199"/>
      <c r="R49" s="154">
        <f>COUNTIFS($B$11:$B$30,O$47,$C$11:$C$30,"B",$E$11:$E$30,"*")</f>
        <v>0</v>
      </c>
      <c r="S49" s="168"/>
      <c r="T49" s="199"/>
      <c r="U49" s="154">
        <f>COUNTIFS($B$11:$B$30,U$47,$C$11:$C$30,"A",$E$11:$E$30,"*")</f>
        <v>0</v>
      </c>
      <c r="V49" s="168"/>
      <c r="W49" s="199"/>
      <c r="X49" s="154">
        <f>COUNTIFS($B$11:$B$30,U$47,$C$11:$C$30,"B",$E$11:$E$30,"*")</f>
        <v>0</v>
      </c>
      <c r="Y49" s="168"/>
      <c r="Z49" s="199"/>
      <c r="AA49" s="154">
        <f>COUNTIFS($B$11:$B$30,AA$47,$C$11:$C$30,"A",$E$11:$E$30,"*")</f>
        <v>0</v>
      </c>
      <c r="AB49" s="168"/>
      <c r="AC49" s="199"/>
      <c r="AD49" s="154">
        <f>COUNTIFS($B$11:$B$30,AA$47,$C$11:$C$30,"B",$E$11:$E$30,"*")</f>
        <v>0</v>
      </c>
      <c r="AE49" s="168"/>
      <c r="AF49" s="199"/>
      <c r="AG49" s="154">
        <f>COUNTIFS($B$11:$B$30,AG$47,$C$11:$C$30,"A",$E$11:$E$30,"*")</f>
        <v>0</v>
      </c>
      <c r="AH49" s="168"/>
      <c r="AI49" s="199"/>
      <c r="AJ49" s="154">
        <f>COUNTIFS($B$11:$B$30,AG$47,$C$11:$C$30,"B",$E$11:$E$30,"*")</f>
        <v>0</v>
      </c>
      <c r="AK49" s="199"/>
      <c r="AL49" s="157">
        <f>COUNTIFS($B$11:$B$30,AL$47,$C$11:$C$30,"A",$E$11:$E$30,"*")</f>
        <v>0</v>
      </c>
      <c r="AM49" s="157">
        <f>COUNTIFS($B$11:$B$30,AL$47,$C$11:$C$30,"B",$E$11:$E$30,"*")</f>
        <v>0</v>
      </c>
      <c r="AN49" s="149"/>
    </row>
    <row r="50" spans="1:40" s="145" customFormat="1" ht="18" customHeight="1">
      <c r="A50" s="149"/>
      <c r="B50" s="160" t="s">
        <v>259</v>
      </c>
      <c r="C50" s="157">
        <f>COUNTIFS($B$11:$B$30,C$47,$C$11:$C$30,"C",$E$11:$E$30,"*")</f>
        <v>0</v>
      </c>
      <c r="D50" s="157">
        <f>COUNTIFS($B$11:$B$30,C$47,$C$11:$C$30,"D",$E$11:$E$30,"*")</f>
        <v>0</v>
      </c>
      <c r="E50" s="157">
        <f>COUNTIFS($B$11:$B$30,E$47,$C$11:$C$30,"C",$E$11:$E$30,"*")</f>
        <v>0</v>
      </c>
      <c r="F50" s="154">
        <f>COUNTIFS($B$11:$B$30,E$47,$C$11:$C$30,"D",$E$11:$E$30,"*")</f>
        <v>0</v>
      </c>
      <c r="G50" s="168"/>
      <c r="H50" s="199"/>
      <c r="I50" s="154">
        <f>COUNTIFS($B$11:$B$30,I$47,$C$11:$C$30,"C",$E$11:$E$30,"*")</f>
        <v>0</v>
      </c>
      <c r="J50" s="168"/>
      <c r="K50" s="199"/>
      <c r="L50" s="154">
        <f>COUNTIFS($B$11:$B$30,I$47,$C$11:$C$30,"D",$E$11:$E$30,"*")</f>
        <v>0</v>
      </c>
      <c r="M50" s="168"/>
      <c r="N50" s="199"/>
      <c r="O50" s="154">
        <f>COUNTIFS($B$11:$B$30,O$47,$C$11:$C$30,"C",$E$11:$E$30,"*")</f>
        <v>0</v>
      </c>
      <c r="P50" s="168"/>
      <c r="Q50" s="199"/>
      <c r="R50" s="154">
        <f>COUNTIFS($B$11:$B$30,O$47,$C$11:$C$30,"D",$E$11:$E$30,"*")</f>
        <v>0</v>
      </c>
      <c r="S50" s="168"/>
      <c r="T50" s="199"/>
      <c r="U50" s="154">
        <f>COUNTIFS($B$11:$B$30,U$47,$C$11:$C$30,"C",$E$11:$E$30,"*")</f>
        <v>0</v>
      </c>
      <c r="V50" s="168"/>
      <c r="W50" s="199"/>
      <c r="X50" s="154">
        <f>COUNTIFS($B$11:$B$30,U$47,$C$11:$C$30,"D",$E$11:$E$30,"*")</f>
        <v>0</v>
      </c>
      <c r="Y50" s="168"/>
      <c r="Z50" s="199"/>
      <c r="AA50" s="154">
        <f>COUNTIFS($B$11:$B$30,AA$47,$C$11:$C$30,"C",$E$11:$E$30,"*")</f>
        <v>0</v>
      </c>
      <c r="AB50" s="168"/>
      <c r="AC50" s="199"/>
      <c r="AD50" s="154">
        <f>COUNTIFS($B$11:$B$30,AA$47,$C$11:$C$30,"D",$E$11:$E$30,"*")</f>
        <v>0</v>
      </c>
      <c r="AE50" s="168"/>
      <c r="AF50" s="199"/>
      <c r="AG50" s="154">
        <f>COUNTIFS($B$11:$B$30,AG$47,$C$11:$C$30,"C",$E$11:$E$30,"*")</f>
        <v>0</v>
      </c>
      <c r="AH50" s="168"/>
      <c r="AI50" s="199"/>
      <c r="AJ50" s="154">
        <f>COUNTIFS($B$11:$B$30,AG$47,$C$11:$C$30,"D",$E$11:$E$30,"*")</f>
        <v>0</v>
      </c>
      <c r="AK50" s="199"/>
      <c r="AL50" s="157">
        <f>COUNTIFS($B$11:$B$30,AL$47,$C$11:$C$30,"C",$E$11:$E$30,"*")</f>
        <v>0</v>
      </c>
      <c r="AM50" s="157">
        <f>COUNTIFS($B$11:$B$30,AL$47,$C$11:$C$30,"D",$E$11:$E$30,"*")</f>
        <v>0</v>
      </c>
      <c r="AN50" s="149"/>
    </row>
    <row r="51" spans="1:40" s="145" customFormat="1" ht="24.95" customHeight="1">
      <c r="A51" s="149"/>
      <c r="B51" s="160" t="s">
        <v>260</v>
      </c>
      <c r="C51" s="179">
        <f>IF($AK$3="４週",SUMIFS($AK$11:$AK$30,$B$11:$B$30,C47)/4/$AH$5,IF($AK$3="歴月",SUMIFS($AK$11:$AK$30,$B$11:$B$30,C47)/$AL$5,"記載する期間を選択してください"))</f>
        <v>1</v>
      </c>
      <c r="D51" s="189"/>
      <c r="E51" s="179">
        <f>IF($AK$3="４週",SUMIFS($AK$11:$AK$30,$B$11:$B$30,E47)/4/$AH$5,IF($AK$3="歴月",SUMIFS($AK$11:$AK$30,$B$11:$B$30,E47)/$AL$5,"記載する期間を選択してください"))</f>
        <v>1</v>
      </c>
      <c r="F51" s="188"/>
      <c r="G51" s="188"/>
      <c r="H51" s="189"/>
      <c r="I51" s="179">
        <f>IF($AK$3="４週",SUMIFS($AK$11:$AK$30,$B$11:$B$30,I47)/4/$AH$5,IF($AK$3="歴月",SUMIFS($AK$11:$AK$30,$B$11:$B$30,I47)/$AL$5,"記載する期間を選択してください"))</f>
        <v>0</v>
      </c>
      <c r="J51" s="188"/>
      <c r="K51" s="188"/>
      <c r="L51" s="188"/>
      <c r="M51" s="188"/>
      <c r="N51" s="189"/>
      <c r="O51" s="179">
        <f>IF($AK$3="４週",SUMIFS($AK$11:$AK$30,$B$11:$B$30,O47)/4/$AH$5,IF($AK$3="歴月",SUMIFS($AK$11:$AK$30,$B$11:$B$30,O47)/$AL$5,"記載する期間を選択してください"))</f>
        <v>3</v>
      </c>
      <c r="P51" s="188"/>
      <c r="Q51" s="188"/>
      <c r="R51" s="188"/>
      <c r="S51" s="188"/>
      <c r="T51" s="189"/>
      <c r="U51" s="179">
        <f>IF($AK$3="４週",SUMIFS($AK$11:$AK$30,$B$11:$B$30,U47)/4/$AH$5,IF($AK$3="歴月",SUMIFS($AK$11:$AK$30,$B$11:$B$30,U47)/$AL$5,"記載する期間を選択してください"))</f>
        <v>0</v>
      </c>
      <c r="V51" s="188"/>
      <c r="W51" s="188"/>
      <c r="X51" s="188"/>
      <c r="Y51" s="188"/>
      <c r="Z51" s="189"/>
      <c r="AA51" s="179">
        <f>IF($AK$3="４週",SUMIFS($AK$11:$AK$30,$B$11:$B$30,AA47)/4/$AH$5,IF($AK$3="歴月",SUMIFS($AK$11:$AK$30,$B$11:$B$30,AA47)/$AL$5,"記載する期間を選択してください"))</f>
        <v>0</v>
      </c>
      <c r="AB51" s="188"/>
      <c r="AC51" s="188"/>
      <c r="AD51" s="188"/>
      <c r="AE51" s="188"/>
      <c r="AF51" s="189"/>
      <c r="AG51" s="179">
        <f>IF($AK$3="４週",SUMIFS($AK$11:$AK$30,$B$11:$B$30,AG47)/4/$AH$5,IF($AK$3="歴月",SUMIFS($AK$11:$AK$30,$B$11:$B$30,AG47)/$AL$5,"記載する期間を選択してください"))</f>
        <v>0</v>
      </c>
      <c r="AH51" s="188"/>
      <c r="AI51" s="188"/>
      <c r="AJ51" s="188"/>
      <c r="AK51" s="189"/>
      <c r="AL51" s="179">
        <f>IF($AK$3="４週",SUMIFS($AK$11:$AK$30,$B$11:$B$30,AL47)/4/$AH$5,IF($AK$3="歴月",SUMIFS($AK$11:$AK$30,$B$11:$B$30,AL47)/$AL$5,"記載する期間を選択してください"))</f>
        <v>0</v>
      </c>
      <c r="AM51" s="189"/>
      <c r="AN51" s="149"/>
    </row>
    <row r="52" spans="1:40" s="145" customFormat="1" ht="5.0999999999999996" customHeight="1">
      <c r="A52" s="149"/>
      <c r="C52" s="180">
        <v>2</v>
      </c>
      <c r="D52" s="180"/>
      <c r="E52" s="180">
        <v>3</v>
      </c>
      <c r="F52" s="180"/>
      <c r="G52" s="180"/>
      <c r="H52" s="180"/>
      <c r="I52" s="180">
        <v>4</v>
      </c>
      <c r="J52" s="180"/>
      <c r="K52" s="180"/>
      <c r="L52" s="180"/>
      <c r="M52" s="180"/>
      <c r="N52" s="180"/>
      <c r="O52" s="180">
        <v>5</v>
      </c>
      <c r="P52" s="180"/>
      <c r="Q52" s="180"/>
      <c r="R52" s="180"/>
      <c r="S52" s="180"/>
      <c r="T52" s="180"/>
      <c r="U52" s="180">
        <v>6</v>
      </c>
      <c r="V52" s="180"/>
      <c r="W52" s="180"/>
      <c r="X52" s="180"/>
      <c r="Y52" s="180"/>
      <c r="Z52" s="180"/>
      <c r="AA52" s="180">
        <v>7</v>
      </c>
      <c r="AB52" s="180"/>
      <c r="AC52" s="180"/>
      <c r="AD52" s="180"/>
      <c r="AE52" s="180"/>
      <c r="AF52" s="180"/>
      <c r="AG52" s="180">
        <v>8</v>
      </c>
      <c r="AH52" s="180"/>
      <c r="AI52" s="180"/>
      <c r="AJ52" s="180"/>
      <c r="AK52" s="180"/>
      <c r="AL52" s="180">
        <v>9</v>
      </c>
      <c r="AM52" s="161"/>
      <c r="AN52" s="149"/>
    </row>
    <row r="53" spans="1:40" ht="15" customHeight="1">
      <c r="A53" s="147" t="s">
        <v>176</v>
      </c>
      <c r="B53" s="230"/>
      <c r="C53" s="230"/>
      <c r="D53" s="230"/>
      <c r="E53" s="230"/>
      <c r="F53" s="236"/>
      <c r="G53" s="230"/>
      <c r="H53" s="180"/>
      <c r="I53" s="180"/>
      <c r="J53" s="180"/>
      <c r="K53" s="180"/>
      <c r="L53" s="180"/>
      <c r="M53" s="180"/>
      <c r="N53" s="180"/>
      <c r="O53" s="180"/>
      <c r="P53" s="180"/>
      <c r="Q53" s="180"/>
      <c r="R53" s="180">
        <v>6</v>
      </c>
      <c r="S53" s="180"/>
      <c r="T53" s="180"/>
      <c r="U53" s="180"/>
      <c r="V53" s="180"/>
      <c r="W53" s="180"/>
      <c r="X53" s="180">
        <v>7</v>
      </c>
      <c r="Y53" s="180"/>
      <c r="Z53" s="180"/>
      <c r="AA53" s="180"/>
      <c r="AB53" s="180"/>
      <c r="AC53" s="180"/>
      <c r="AD53" s="180">
        <v>8</v>
      </c>
      <c r="AE53" s="180"/>
      <c r="AF53" s="180"/>
      <c r="AG53" s="243"/>
      <c r="AH53" s="243"/>
      <c r="AI53" s="243"/>
      <c r="AJ53" s="243">
        <v>9</v>
      </c>
      <c r="AK53" s="180"/>
      <c r="AL53" s="180"/>
      <c r="AM53" s="149"/>
    </row>
    <row r="54" spans="1:40" s="147" customFormat="1" ht="15" customHeight="1">
      <c r="A54" s="147" t="s">
        <v>58</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row>
    <row r="55" spans="1:40" s="147" customFormat="1" ht="15" customHeight="1">
      <c r="A55" s="147" t="s">
        <v>177</v>
      </c>
      <c r="B55" s="159"/>
      <c r="C55" s="159"/>
      <c r="D55" s="159"/>
      <c r="E55" s="159"/>
      <c r="F55" s="159"/>
      <c r="G55" s="159"/>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row>
    <row r="56" spans="1:40" s="147" customFormat="1" ht="15" customHeight="1">
      <c r="A56" s="147" t="s">
        <v>46</v>
      </c>
      <c r="B56" s="159"/>
      <c r="C56" s="159"/>
      <c r="D56" s="159"/>
      <c r="E56" s="159"/>
      <c r="F56" s="159"/>
      <c r="G56" s="159"/>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row>
    <row r="57" spans="1:40" s="147" customFormat="1" ht="15" customHeight="1">
      <c r="A57" s="147" t="s">
        <v>178</v>
      </c>
      <c r="B57" s="159"/>
      <c r="C57" s="159"/>
      <c r="D57" s="159"/>
      <c r="E57" s="159"/>
      <c r="F57" s="159"/>
      <c r="G57" s="159"/>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row>
    <row r="58" spans="1:40" ht="15" customHeight="1">
      <c r="A58" s="147" t="s">
        <v>179</v>
      </c>
      <c r="B58" s="169"/>
      <c r="C58" s="147"/>
      <c r="D58" s="147"/>
      <c r="E58" s="147"/>
      <c r="F58" s="147"/>
      <c r="G58" s="147"/>
    </row>
    <row r="59" spans="1:40" ht="15" customHeight="1">
      <c r="A59" s="147" t="s">
        <v>180</v>
      </c>
      <c r="B59" s="169"/>
      <c r="C59" s="147"/>
      <c r="D59" s="147"/>
      <c r="E59" s="147"/>
      <c r="F59" s="147"/>
      <c r="G59" s="147"/>
    </row>
    <row r="60" spans="1:40" ht="15" customHeight="1">
      <c r="A60" s="147"/>
      <c r="B60" s="157" t="s">
        <v>182</v>
      </c>
      <c r="C60" s="157" t="s">
        <v>183</v>
      </c>
      <c r="D60" s="157"/>
      <c r="E60" s="157"/>
      <c r="F60" s="147"/>
      <c r="G60" s="147"/>
    </row>
    <row r="61" spans="1:40" ht="15" customHeight="1">
      <c r="A61" s="147"/>
      <c r="B61" s="170" t="s">
        <v>186</v>
      </c>
      <c r="C61" s="181" t="s">
        <v>187</v>
      </c>
      <c r="D61" s="181"/>
      <c r="E61" s="181"/>
      <c r="F61" s="147"/>
      <c r="G61" s="147"/>
    </row>
    <row r="62" spans="1:40" ht="15" customHeight="1">
      <c r="A62" s="147"/>
      <c r="B62" s="170" t="s">
        <v>188</v>
      </c>
      <c r="C62" s="181" t="s">
        <v>189</v>
      </c>
      <c r="D62" s="181"/>
      <c r="E62" s="181"/>
      <c r="F62" s="147"/>
      <c r="G62" s="147"/>
    </row>
    <row r="63" spans="1:40" ht="15" customHeight="1">
      <c r="A63" s="147"/>
      <c r="B63" s="170" t="s">
        <v>190</v>
      </c>
      <c r="C63" s="181" t="s">
        <v>191</v>
      </c>
      <c r="D63" s="181"/>
      <c r="E63" s="181"/>
      <c r="F63" s="147"/>
      <c r="G63" s="147"/>
    </row>
    <row r="64" spans="1:40" ht="15" customHeight="1">
      <c r="A64" s="147"/>
      <c r="B64" s="170" t="s">
        <v>193</v>
      </c>
      <c r="C64" s="181" t="s">
        <v>194</v>
      </c>
      <c r="D64" s="181"/>
      <c r="E64" s="181"/>
      <c r="F64" s="147"/>
      <c r="G64" s="147"/>
    </row>
    <row r="65" spans="1:7" ht="15" customHeight="1">
      <c r="A65" s="147"/>
      <c r="B65" s="147" t="s">
        <v>196</v>
      </c>
      <c r="C65" s="147"/>
      <c r="D65" s="147"/>
      <c r="E65" s="147"/>
      <c r="F65" s="147"/>
      <c r="G65" s="147"/>
    </row>
    <row r="66" spans="1:7" ht="15" customHeight="1">
      <c r="A66" s="147"/>
      <c r="B66" s="147" t="s">
        <v>35</v>
      </c>
      <c r="C66" s="147"/>
      <c r="D66" s="147"/>
      <c r="E66" s="147"/>
      <c r="F66" s="147"/>
      <c r="G66" s="147"/>
    </row>
    <row r="67" spans="1:7" ht="15" customHeight="1">
      <c r="A67" s="147"/>
      <c r="B67" s="147" t="s">
        <v>197</v>
      </c>
      <c r="C67" s="147"/>
      <c r="D67" s="147"/>
      <c r="E67" s="147"/>
      <c r="F67" s="147"/>
      <c r="G67" s="147"/>
    </row>
    <row r="68" spans="1:7" ht="15" customHeight="1">
      <c r="A68" s="147" t="s">
        <v>198</v>
      </c>
      <c r="B68" s="169"/>
      <c r="C68" s="147"/>
      <c r="D68" s="147"/>
      <c r="E68" s="147"/>
      <c r="F68" s="147"/>
      <c r="G68" s="147"/>
    </row>
    <row r="69" spans="1:7" ht="15" customHeight="1">
      <c r="A69" s="147" t="s">
        <v>302</v>
      </c>
      <c r="B69" s="169"/>
      <c r="C69" s="147"/>
      <c r="D69" s="147"/>
      <c r="E69" s="147"/>
      <c r="F69" s="147"/>
      <c r="G69" s="147"/>
    </row>
    <row r="70" spans="1:7" ht="15" customHeight="1">
      <c r="A70" s="147" t="s">
        <v>199</v>
      </c>
      <c r="B70" s="169"/>
      <c r="C70" s="147"/>
      <c r="D70" s="147"/>
      <c r="E70" s="147"/>
      <c r="F70" s="147"/>
      <c r="G70" s="147"/>
    </row>
    <row r="71" spans="1:7" ht="15" customHeight="1">
      <c r="A71" s="147" t="s">
        <v>200</v>
      </c>
      <c r="B71" s="169"/>
      <c r="C71" s="147"/>
      <c r="D71" s="147"/>
      <c r="E71" s="147"/>
      <c r="F71" s="147"/>
      <c r="G71" s="147"/>
    </row>
    <row r="72" spans="1:7" ht="15" customHeight="1">
      <c r="A72" s="147" t="s">
        <v>202</v>
      </c>
      <c r="B72" s="169"/>
      <c r="C72" s="147"/>
      <c r="D72" s="147"/>
      <c r="E72" s="147"/>
      <c r="F72" s="147"/>
      <c r="G72" s="147"/>
    </row>
    <row r="73" spans="1:7" ht="15" customHeight="1">
      <c r="A73" s="147" t="s">
        <v>204</v>
      </c>
      <c r="B73" s="169"/>
      <c r="C73" s="147"/>
      <c r="D73" s="147"/>
      <c r="E73" s="147"/>
      <c r="F73" s="147"/>
      <c r="G73" s="147"/>
    </row>
    <row r="74" spans="1:7" ht="15" customHeight="1">
      <c r="A74" s="147"/>
      <c r="B74" s="147" t="s">
        <v>104</v>
      </c>
      <c r="C74" s="147"/>
      <c r="D74" s="147"/>
      <c r="E74" s="147"/>
      <c r="F74" s="147"/>
      <c r="G74" s="147"/>
    </row>
    <row r="75" spans="1:7" ht="15" customHeight="1">
      <c r="A75" s="147"/>
      <c r="B75" s="147" t="s">
        <v>206</v>
      </c>
      <c r="C75" s="147"/>
      <c r="D75" s="147"/>
      <c r="E75" s="147"/>
      <c r="F75" s="147"/>
      <c r="G75" s="147"/>
    </row>
    <row r="76" spans="1:7" ht="15" customHeight="1">
      <c r="A76" s="147" t="s">
        <v>138</v>
      </c>
      <c r="B76" s="169"/>
      <c r="C76" s="147"/>
      <c r="D76" s="147"/>
      <c r="E76" s="147"/>
      <c r="F76" s="147"/>
      <c r="G76" s="147"/>
    </row>
    <row r="77" spans="1:7" ht="15" customHeight="1">
      <c r="A77" s="147" t="s">
        <v>208</v>
      </c>
      <c r="B77" s="169"/>
      <c r="C77" s="147"/>
      <c r="D77" s="147"/>
      <c r="E77" s="147"/>
      <c r="F77" s="147"/>
      <c r="G77" s="147"/>
    </row>
    <row r="78" spans="1:7" ht="15" customHeight="1">
      <c r="A78" s="147" t="s">
        <v>209</v>
      </c>
      <c r="B78" s="169"/>
      <c r="C78" s="147"/>
      <c r="D78" s="147"/>
      <c r="E78" s="147"/>
      <c r="F78" s="147"/>
      <c r="G78" s="147"/>
    </row>
    <row r="79" spans="1:7" ht="15" customHeight="1">
      <c r="A79" s="147" t="s">
        <v>211</v>
      </c>
      <c r="B79" s="169"/>
      <c r="C79" s="147"/>
      <c r="D79" s="147"/>
      <c r="E79" s="147"/>
      <c r="F79" s="147"/>
      <c r="G79" s="147"/>
    </row>
    <row r="80" spans="1:7" ht="15" customHeight="1">
      <c r="A80" s="147" t="s">
        <v>213</v>
      </c>
      <c r="B80" s="169"/>
      <c r="C80" s="147"/>
      <c r="D80" s="147"/>
      <c r="E80" s="147"/>
      <c r="F80" s="147"/>
      <c r="G80" s="147"/>
    </row>
    <row r="81" spans="1:7" ht="15" customHeight="1">
      <c r="A81" s="147" t="s">
        <v>66</v>
      </c>
      <c r="B81" s="169"/>
      <c r="C81" s="147"/>
      <c r="D81" s="147"/>
      <c r="E81" s="147"/>
      <c r="F81" s="147"/>
      <c r="G81" s="147"/>
    </row>
    <row r="82" spans="1:7" ht="15" customHeight="1">
      <c r="A82" s="147" t="s">
        <v>215</v>
      </c>
      <c r="B82" s="169"/>
      <c r="C82" s="147"/>
      <c r="D82" s="147"/>
      <c r="E82" s="147"/>
      <c r="F82" s="147"/>
      <c r="G82" s="147"/>
    </row>
    <row r="83" spans="1:7" ht="15" customHeight="1">
      <c r="A83" s="147" t="s">
        <v>216</v>
      </c>
      <c r="B83" s="169"/>
      <c r="C83" s="147"/>
      <c r="D83" s="147"/>
      <c r="E83" s="147"/>
      <c r="F83" s="147"/>
      <c r="G83" s="147"/>
    </row>
  </sheetData>
  <mergeCells count="16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3:B43"/>
    <mergeCell ref="C43:D43"/>
    <mergeCell ref="E43:H43"/>
    <mergeCell ref="A44:B44"/>
    <mergeCell ref="C44:D44"/>
    <mergeCell ref="E44:H44"/>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0:E60"/>
    <mergeCell ref="C61:E61"/>
    <mergeCell ref="C62:E62"/>
    <mergeCell ref="C63:E63"/>
    <mergeCell ref="C64:E64"/>
    <mergeCell ref="A7:A10"/>
    <mergeCell ref="B7:B8"/>
    <mergeCell ref="C7:C10"/>
    <mergeCell ref="D7:D10"/>
    <mergeCell ref="E7:E10"/>
    <mergeCell ref="AK7:AK10"/>
    <mergeCell ref="AL7:AL10"/>
    <mergeCell ref="AM7:AN10"/>
    <mergeCell ref="B9:B10"/>
  </mergeCells>
  <phoneticPr fontId="4"/>
  <dataValidations count="7">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 type="whole" operator="greaterThanOrEqual" allowBlank="1" showDropDown="0" showInputMessage="1" showErrorMessage="1" sqref="D37:F40 L37:L40 I37:I40 O37:O40 AG37:AG40 AD37:AD40 AA37:AA40 X37:X40 U37:U40 R37:R40">
      <formula1>0</formula1>
    </dataValidation>
    <dataValidation operator="greaterThanOrEqual" allowBlank="1" showDropDown="0" showInputMessage="1" showErrorMessage="1" sqref="L45 I45 I41 AJ37:AJ40 L41 AL37:AL39"/>
    <dataValidation type="list" allowBlank="1" showDropDown="0" showInputMessage="1" showErrorMessage="1" sqref="AN35">
      <formula1>"短期入所を含む"</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AQ81"/>
  <sheetViews>
    <sheetView showGridLines="0" view="pageBreakPreview" zoomScaleSheetLayoutView="100" workbookViewId="0">
      <selection activeCell="AO3" sqref="AO3"/>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9.5" style="145" customWidth="1"/>
    <col min="45" max="45" width="38.375" style="145" customWidth="1"/>
    <col min="46"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246</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151</v>
      </c>
      <c r="AH5" s="208">
        <v>40</v>
      </c>
      <c r="AI5" s="208"/>
      <c r="AJ5" s="208"/>
      <c r="AK5" s="204" t="s">
        <v>152</v>
      </c>
      <c r="AL5" s="215">
        <v>160</v>
      </c>
      <c r="AM5" s="204" t="s">
        <v>153</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154</v>
      </c>
      <c r="B7" s="163" t="s">
        <v>136</v>
      </c>
      <c r="C7" s="172" t="s">
        <v>156</v>
      </c>
      <c r="D7" s="157" t="s">
        <v>158</v>
      </c>
      <c r="E7" s="154" t="s">
        <v>159</v>
      </c>
      <c r="F7" s="193" t="s">
        <v>162</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163</v>
      </c>
      <c r="AL7" s="160" t="s">
        <v>165</v>
      </c>
      <c r="AM7" s="220" t="s">
        <v>3</v>
      </c>
      <c r="AN7" s="220"/>
    </row>
    <row r="8" spans="1:40" ht="15" customHeight="1">
      <c r="A8" s="152"/>
      <c r="B8" s="164"/>
      <c r="C8" s="173"/>
      <c r="D8" s="157"/>
      <c r="E8" s="154"/>
      <c r="F8" s="157" t="s">
        <v>167</v>
      </c>
      <c r="G8" s="157"/>
      <c r="H8" s="157"/>
      <c r="I8" s="157"/>
      <c r="J8" s="157"/>
      <c r="K8" s="157"/>
      <c r="L8" s="157"/>
      <c r="M8" s="157" t="s">
        <v>168</v>
      </c>
      <c r="N8" s="157"/>
      <c r="O8" s="157"/>
      <c r="P8" s="157"/>
      <c r="Q8" s="157"/>
      <c r="R8" s="157"/>
      <c r="S8" s="157"/>
      <c r="T8" s="157" t="s">
        <v>170</v>
      </c>
      <c r="U8" s="157"/>
      <c r="V8" s="157"/>
      <c r="W8" s="157"/>
      <c r="X8" s="157"/>
      <c r="Y8" s="157"/>
      <c r="Z8" s="157"/>
      <c r="AA8" s="157" t="s">
        <v>173</v>
      </c>
      <c r="AB8" s="157"/>
      <c r="AC8" s="157"/>
      <c r="AD8" s="157"/>
      <c r="AE8" s="157"/>
      <c r="AF8" s="157"/>
      <c r="AG8" s="157"/>
      <c r="AH8" s="157" t="s">
        <v>174</v>
      </c>
      <c r="AI8" s="157"/>
      <c r="AJ8" s="157"/>
      <c r="AK8" s="189"/>
      <c r="AL8" s="160"/>
      <c r="AM8" s="220"/>
      <c r="AN8" s="220"/>
    </row>
    <row r="9" spans="1:40" ht="15" customHeight="1">
      <c r="A9" s="152"/>
      <c r="B9" s="165" t="s">
        <v>221</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t="s">
        <v>223</v>
      </c>
      <c r="C11" s="175" t="s">
        <v>186</v>
      </c>
      <c r="D11" s="183"/>
      <c r="E11" s="183" t="s">
        <v>224</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14">
        <f t="shared" ref="AK11:AK31" si="0">+SUM(F11:AJ11)</f>
        <v>160</v>
      </c>
      <c r="AL11" s="216">
        <f t="shared" ref="AL11:AL31" si="1">IF($AK$3="４週",AK11/4,AK11/(DAY(EOMONTH($F$9,0))/7))</f>
        <v>40</v>
      </c>
      <c r="AM11" s="221"/>
      <c r="AN11" s="221"/>
    </row>
    <row r="12" spans="1:40" ht="18" customHeight="1">
      <c r="A12" s="153">
        <v>2</v>
      </c>
      <c r="B12" s="229" t="s">
        <v>1</v>
      </c>
      <c r="C12" s="175" t="s">
        <v>186</v>
      </c>
      <c r="D12" s="183"/>
      <c r="E12" s="183" t="s">
        <v>400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si="0"/>
        <v>160</v>
      </c>
      <c r="AL12" s="216">
        <f t="shared" si="1"/>
        <v>40</v>
      </c>
      <c r="AM12" s="221"/>
      <c r="AN12" s="221"/>
    </row>
    <row r="13" spans="1:40" ht="18" customHeight="1">
      <c r="A13" s="153">
        <v>3</v>
      </c>
      <c r="B13" s="229" t="s">
        <v>1</v>
      </c>
      <c r="C13" s="175" t="s">
        <v>186</v>
      </c>
      <c r="D13" s="183"/>
      <c r="E13" s="183" t="s">
        <v>27</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0" ht="18" customHeight="1">
      <c r="A14" s="153">
        <v>4</v>
      </c>
      <c r="B14" s="229"/>
      <c r="C14" s="175"/>
      <c r="D14" s="183"/>
      <c r="E14" s="183"/>
      <c r="F14" s="186"/>
      <c r="G14" s="186"/>
      <c r="H14" s="186"/>
      <c r="I14" s="186"/>
      <c r="J14" s="186"/>
      <c r="K14" s="186"/>
      <c r="L14" s="186"/>
      <c r="M14" s="186"/>
      <c r="N14" s="186"/>
      <c r="O14" s="186"/>
      <c r="P14" s="186"/>
      <c r="Q14" s="186"/>
      <c r="R14" s="186"/>
      <c r="S14" s="186"/>
      <c r="T14" s="186"/>
      <c r="U14" s="186"/>
      <c r="V14" s="186"/>
      <c r="W14" s="186"/>
      <c r="X14" s="186"/>
      <c r="Y14" s="186"/>
      <c r="Z14" s="186"/>
      <c r="AA14" s="186"/>
      <c r="AB14" s="186"/>
      <c r="AC14" s="186"/>
      <c r="AD14" s="186"/>
      <c r="AE14" s="186"/>
      <c r="AF14" s="186"/>
      <c r="AG14" s="186"/>
      <c r="AH14" s="186"/>
      <c r="AI14" s="186"/>
      <c r="AJ14" s="186"/>
      <c r="AK14" s="214">
        <f t="shared" si="0"/>
        <v>0</v>
      </c>
      <c r="AL14" s="216">
        <f t="shared" si="1"/>
        <v>0</v>
      </c>
      <c r="AM14" s="221"/>
      <c r="AN14" s="221"/>
    </row>
    <row r="15" spans="1:40" ht="18" customHeight="1">
      <c r="A15" s="153">
        <v>5</v>
      </c>
      <c r="B15" s="229"/>
      <c r="C15" s="176"/>
      <c r="D15" s="183"/>
      <c r="E15" s="183"/>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214">
        <f t="shared" si="0"/>
        <v>0</v>
      </c>
      <c r="AL15" s="216">
        <f t="shared" si="1"/>
        <v>0</v>
      </c>
      <c r="AM15" s="221"/>
      <c r="AN15" s="221"/>
    </row>
    <row r="16" spans="1:40" ht="18" customHeight="1">
      <c r="A16" s="153">
        <v>6</v>
      </c>
      <c r="B16" s="229"/>
      <c r="C16" s="176"/>
      <c r="D16" s="183"/>
      <c r="E16" s="191"/>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186"/>
      <c r="AI16" s="186"/>
      <c r="AJ16" s="186"/>
      <c r="AK16" s="214">
        <f t="shared" si="0"/>
        <v>0</v>
      </c>
      <c r="AL16" s="216">
        <f t="shared" si="1"/>
        <v>0</v>
      </c>
      <c r="AM16" s="221"/>
      <c r="AN16" s="221"/>
    </row>
    <row r="17" spans="1:40" ht="18" customHeight="1">
      <c r="A17" s="153">
        <v>7</v>
      </c>
      <c r="B17" s="229"/>
      <c r="C17" s="176"/>
      <c r="D17" s="183"/>
      <c r="E17" s="191"/>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214">
        <f t="shared" si="0"/>
        <v>0</v>
      </c>
      <c r="AL17" s="216">
        <f t="shared" si="1"/>
        <v>0</v>
      </c>
      <c r="AM17" s="221"/>
      <c r="AN17" s="221"/>
    </row>
    <row r="18" spans="1:40" ht="18" customHeight="1">
      <c r="A18" s="153">
        <v>8</v>
      </c>
      <c r="B18" s="229"/>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0" ht="18" customHeight="1">
      <c r="A19" s="153">
        <v>9</v>
      </c>
      <c r="B19" s="229"/>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0" ht="18" customHeight="1">
      <c r="A20" s="153">
        <v>10</v>
      </c>
      <c r="B20" s="229"/>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0" ht="18" customHeight="1">
      <c r="A21" s="153">
        <v>11</v>
      </c>
      <c r="B21" s="229"/>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0" ht="18" customHeight="1">
      <c r="A22" s="153">
        <v>12</v>
      </c>
      <c r="B22" s="229"/>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0" ht="18" customHeight="1">
      <c r="A23" s="153">
        <v>13</v>
      </c>
      <c r="B23" s="229"/>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0" ht="18" customHeight="1">
      <c r="A24" s="153">
        <v>14</v>
      </c>
      <c r="B24" s="229"/>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0" ht="18" customHeight="1">
      <c r="A25" s="153">
        <v>15</v>
      </c>
      <c r="B25" s="229"/>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0" ht="18" customHeight="1">
      <c r="A26" s="153">
        <v>16</v>
      </c>
      <c r="B26" s="229"/>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0" ht="18" customHeight="1">
      <c r="A27" s="153">
        <v>17</v>
      </c>
      <c r="B27" s="229"/>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0" ht="18" customHeight="1">
      <c r="A28" s="153">
        <v>18</v>
      </c>
      <c r="B28" s="229"/>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0" ht="18" customHeight="1">
      <c r="A29" s="153">
        <v>19</v>
      </c>
      <c r="B29" s="229"/>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0" ht="18" customHeight="1">
      <c r="A30" s="153">
        <v>20</v>
      </c>
      <c r="B30" s="229"/>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0" ht="18" customHeight="1">
      <c r="A31" s="154" t="s">
        <v>144</v>
      </c>
      <c r="B31" s="168"/>
      <c r="C31" s="168"/>
      <c r="D31" s="168"/>
      <c r="E31" s="168"/>
      <c r="F31" s="178">
        <f t="shared" ref="F31:AJ31" si="2">+SUM(F11:F30)</f>
        <v>24</v>
      </c>
      <c r="G31" s="178">
        <f t="shared" si="2"/>
        <v>24</v>
      </c>
      <c r="H31" s="178">
        <f t="shared" si="2"/>
        <v>24</v>
      </c>
      <c r="I31" s="178">
        <f t="shared" si="2"/>
        <v>0</v>
      </c>
      <c r="J31" s="178">
        <f t="shared" si="2"/>
        <v>0</v>
      </c>
      <c r="K31" s="178">
        <f t="shared" si="2"/>
        <v>24</v>
      </c>
      <c r="L31" s="178">
        <f t="shared" si="2"/>
        <v>24</v>
      </c>
      <c r="M31" s="178">
        <f t="shared" si="2"/>
        <v>24</v>
      </c>
      <c r="N31" s="178">
        <f t="shared" si="2"/>
        <v>24</v>
      </c>
      <c r="O31" s="178">
        <f t="shared" si="2"/>
        <v>24</v>
      </c>
      <c r="P31" s="178">
        <f t="shared" si="2"/>
        <v>0</v>
      </c>
      <c r="Q31" s="178">
        <f t="shared" si="2"/>
        <v>0</v>
      </c>
      <c r="R31" s="178">
        <f t="shared" si="2"/>
        <v>24</v>
      </c>
      <c r="S31" s="178">
        <f t="shared" si="2"/>
        <v>24</v>
      </c>
      <c r="T31" s="178">
        <f t="shared" si="2"/>
        <v>24</v>
      </c>
      <c r="U31" s="178">
        <f t="shared" si="2"/>
        <v>24</v>
      </c>
      <c r="V31" s="178">
        <f t="shared" si="2"/>
        <v>24</v>
      </c>
      <c r="W31" s="178">
        <f t="shared" si="2"/>
        <v>0</v>
      </c>
      <c r="X31" s="178">
        <f t="shared" si="2"/>
        <v>0</v>
      </c>
      <c r="Y31" s="178">
        <f t="shared" si="2"/>
        <v>24</v>
      </c>
      <c r="Z31" s="178">
        <f t="shared" si="2"/>
        <v>24</v>
      </c>
      <c r="AA31" s="178">
        <f t="shared" si="2"/>
        <v>24</v>
      </c>
      <c r="AB31" s="178">
        <f t="shared" si="2"/>
        <v>24</v>
      </c>
      <c r="AC31" s="178">
        <f t="shared" si="2"/>
        <v>24</v>
      </c>
      <c r="AD31" s="178">
        <f t="shared" si="2"/>
        <v>0</v>
      </c>
      <c r="AE31" s="178">
        <f t="shared" si="2"/>
        <v>0</v>
      </c>
      <c r="AF31" s="178">
        <f t="shared" si="2"/>
        <v>24</v>
      </c>
      <c r="AG31" s="178">
        <f t="shared" si="2"/>
        <v>24</v>
      </c>
      <c r="AH31" s="178">
        <f t="shared" si="2"/>
        <v>0</v>
      </c>
      <c r="AI31" s="178">
        <f t="shared" si="2"/>
        <v>0</v>
      </c>
      <c r="AJ31" s="178">
        <f t="shared" si="2"/>
        <v>0</v>
      </c>
      <c r="AK31" s="214">
        <f t="shared" si="0"/>
        <v>480</v>
      </c>
      <c r="AL31" s="216">
        <f t="shared" si="1"/>
        <v>120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56" t="s">
        <v>33</v>
      </c>
      <c r="B35" s="155"/>
      <c r="C35" s="155"/>
      <c r="D35" s="155"/>
      <c r="E35" s="155"/>
      <c r="F35" s="155"/>
      <c r="G35" s="147"/>
      <c r="H35" s="147"/>
      <c r="I35" s="147"/>
      <c r="J35" s="147"/>
      <c r="K35" s="147"/>
      <c r="L35" s="147"/>
      <c r="M35" s="147"/>
      <c r="N35" s="147"/>
      <c r="O35" s="147"/>
      <c r="AM35" s="155"/>
      <c r="AN35" s="149"/>
    </row>
    <row r="36" spans="1:43" ht="24.95" customHeight="1">
      <c r="A36" s="157"/>
      <c r="B36" s="157"/>
      <c r="C36" s="157"/>
      <c r="D36" s="185">
        <v>4</v>
      </c>
      <c r="E36" s="185">
        <v>5</v>
      </c>
      <c r="F36" s="185">
        <v>6</v>
      </c>
      <c r="G36" s="185"/>
      <c r="H36" s="185"/>
      <c r="I36" s="185">
        <v>7</v>
      </c>
      <c r="J36" s="185"/>
      <c r="K36" s="185"/>
      <c r="L36" s="185">
        <v>8</v>
      </c>
      <c r="M36" s="185"/>
      <c r="N36" s="185"/>
      <c r="O36" s="185">
        <v>9</v>
      </c>
      <c r="P36" s="185"/>
      <c r="Q36" s="185"/>
      <c r="R36" s="185">
        <v>10</v>
      </c>
      <c r="S36" s="185"/>
      <c r="T36" s="185"/>
      <c r="U36" s="185">
        <v>11</v>
      </c>
      <c r="V36" s="185"/>
      <c r="W36" s="185"/>
      <c r="X36" s="185">
        <v>12</v>
      </c>
      <c r="Y36" s="185"/>
      <c r="Z36" s="185"/>
      <c r="AA36" s="185">
        <v>1</v>
      </c>
      <c r="AB36" s="185"/>
      <c r="AC36" s="185"/>
      <c r="AD36" s="185">
        <v>2</v>
      </c>
      <c r="AE36" s="185"/>
      <c r="AF36" s="185"/>
      <c r="AG36" s="185">
        <v>3</v>
      </c>
      <c r="AH36" s="185"/>
      <c r="AI36" s="185"/>
      <c r="AJ36" s="157" t="s">
        <v>275</v>
      </c>
      <c r="AK36" s="157"/>
      <c r="AL36" s="160" t="s">
        <v>276</v>
      </c>
      <c r="AM36" s="187"/>
      <c r="AN36" s="187"/>
      <c r="AO36" s="187"/>
      <c r="AP36" s="187"/>
      <c r="AQ36" s="187"/>
    </row>
    <row r="37" spans="1:43" ht="18" customHeight="1">
      <c r="A37" s="158" t="s">
        <v>277</v>
      </c>
      <c r="B37" s="158"/>
      <c r="C37" s="158"/>
      <c r="D37" s="186">
        <v>60</v>
      </c>
      <c r="E37" s="186">
        <v>57</v>
      </c>
      <c r="F37" s="186">
        <v>60</v>
      </c>
      <c r="G37" s="186"/>
      <c r="H37" s="186"/>
      <c r="I37" s="186">
        <v>105</v>
      </c>
      <c r="J37" s="186"/>
      <c r="K37" s="186"/>
      <c r="L37" s="186">
        <v>105</v>
      </c>
      <c r="M37" s="186"/>
      <c r="N37" s="186"/>
      <c r="O37" s="186">
        <v>95</v>
      </c>
      <c r="P37" s="186"/>
      <c r="Q37" s="186"/>
      <c r="R37" s="186">
        <v>60</v>
      </c>
      <c r="S37" s="186"/>
      <c r="T37" s="186"/>
      <c r="U37" s="186">
        <v>60</v>
      </c>
      <c r="V37" s="186"/>
      <c r="W37" s="186"/>
      <c r="X37" s="186">
        <v>57</v>
      </c>
      <c r="Y37" s="186"/>
      <c r="Z37" s="186"/>
      <c r="AA37" s="186">
        <v>57</v>
      </c>
      <c r="AB37" s="186"/>
      <c r="AC37" s="186"/>
      <c r="AD37" s="186">
        <v>95</v>
      </c>
      <c r="AE37" s="186"/>
      <c r="AF37" s="186"/>
      <c r="AG37" s="186">
        <v>100</v>
      </c>
      <c r="AH37" s="186"/>
      <c r="AI37" s="186"/>
      <c r="AJ37" s="181">
        <f>SUM(D37:AI37)</f>
        <v>911</v>
      </c>
      <c r="AK37" s="181"/>
      <c r="AL37" s="217">
        <f>ROUNDUP(AJ37/AJ38,1)</f>
        <v>3.9</v>
      </c>
      <c r="AM37" s="187"/>
      <c r="AN37" s="187"/>
      <c r="AO37" s="187"/>
      <c r="AP37" s="187"/>
      <c r="AQ37" s="187"/>
    </row>
    <row r="38" spans="1:43" ht="18" customHeight="1">
      <c r="A38" s="158" t="s">
        <v>279</v>
      </c>
      <c r="B38" s="158"/>
      <c r="C38" s="158"/>
      <c r="D38" s="186">
        <v>20</v>
      </c>
      <c r="E38" s="186">
        <v>19</v>
      </c>
      <c r="F38" s="186">
        <v>20</v>
      </c>
      <c r="G38" s="186"/>
      <c r="H38" s="186"/>
      <c r="I38" s="186">
        <v>21</v>
      </c>
      <c r="J38" s="186"/>
      <c r="K38" s="186"/>
      <c r="L38" s="186">
        <v>21</v>
      </c>
      <c r="M38" s="186"/>
      <c r="N38" s="186"/>
      <c r="O38" s="186">
        <v>19</v>
      </c>
      <c r="P38" s="186"/>
      <c r="Q38" s="186"/>
      <c r="R38" s="186">
        <v>20</v>
      </c>
      <c r="S38" s="186"/>
      <c r="T38" s="186"/>
      <c r="U38" s="186">
        <v>20</v>
      </c>
      <c r="V38" s="186"/>
      <c r="W38" s="186"/>
      <c r="X38" s="186">
        <v>19</v>
      </c>
      <c r="Y38" s="186"/>
      <c r="Z38" s="186"/>
      <c r="AA38" s="186">
        <v>19</v>
      </c>
      <c r="AB38" s="186"/>
      <c r="AC38" s="186"/>
      <c r="AD38" s="186">
        <v>19</v>
      </c>
      <c r="AE38" s="186"/>
      <c r="AF38" s="186"/>
      <c r="AG38" s="186">
        <v>20</v>
      </c>
      <c r="AH38" s="186"/>
      <c r="AI38" s="186"/>
      <c r="AJ38" s="181">
        <f>+SUM(D38:AI38)</f>
        <v>237</v>
      </c>
      <c r="AK38" s="181"/>
      <c r="AL38" s="218"/>
      <c r="AM38" s="187"/>
      <c r="AN38" s="187"/>
      <c r="AO38" s="187"/>
      <c r="AP38" s="187"/>
      <c r="AQ38" s="187"/>
    </row>
    <row r="39" spans="1:43" ht="5.0999999999999996" customHeight="1">
      <c r="A39" s="159"/>
      <c r="B39" s="159"/>
      <c r="C39" s="159"/>
      <c r="D39" s="187"/>
      <c r="E39" s="187"/>
      <c r="F39" s="187"/>
      <c r="G39" s="187"/>
      <c r="H39" s="18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201"/>
      <c r="AK39" s="147"/>
      <c r="AL39" s="155"/>
      <c r="AM39" s="155"/>
      <c r="AN39" s="149"/>
    </row>
    <row r="40" spans="1:43" ht="18" customHeight="1">
      <c r="A40" s="156" t="s">
        <v>229</v>
      </c>
      <c r="B40" s="147"/>
      <c r="D40" s="147"/>
      <c r="E40" s="147"/>
      <c r="F40" s="147"/>
      <c r="G40" s="147"/>
      <c r="H40" s="147"/>
      <c r="I40" s="187"/>
      <c r="J40" s="187"/>
      <c r="K40" s="187"/>
      <c r="L40" s="187"/>
      <c r="M40" s="187"/>
      <c r="N40" s="187"/>
      <c r="O40" s="147"/>
      <c r="P40" s="147"/>
      <c r="Q40" s="147"/>
      <c r="R40" s="147"/>
      <c r="S40" s="147"/>
      <c r="T40" s="147"/>
      <c r="U40" s="147"/>
      <c r="V40" s="147"/>
      <c r="W40" s="155"/>
      <c r="X40" s="147"/>
      <c r="Y40" s="147"/>
      <c r="Z40" s="147"/>
      <c r="AA40" s="147"/>
      <c r="AB40" s="147"/>
      <c r="AC40" s="147"/>
      <c r="AD40" s="147"/>
      <c r="AE40" s="147"/>
      <c r="AF40" s="147"/>
      <c r="AG40" s="147"/>
      <c r="AH40" s="147"/>
      <c r="AI40" s="147"/>
      <c r="AJ40" s="201"/>
      <c r="AK40" s="147"/>
      <c r="AL40" s="155"/>
      <c r="AM40" s="155"/>
      <c r="AN40" s="149"/>
    </row>
    <row r="41" spans="1:43" ht="24.95" customHeight="1">
      <c r="A41" s="157" t="s">
        <v>90</v>
      </c>
      <c r="B41" s="157"/>
      <c r="C41" s="154" t="s">
        <v>1</v>
      </c>
      <c r="D41" s="199"/>
      <c r="E41" s="324"/>
      <c r="F41" s="324"/>
      <c r="G41" s="324"/>
      <c r="H41" s="173"/>
      <c r="I41" s="274"/>
      <c r="J41" s="274"/>
      <c r="K41" s="274"/>
      <c r="L41" s="274"/>
      <c r="M41" s="274"/>
      <c r="N41" s="274"/>
      <c r="O41" s="187"/>
      <c r="P41" s="187"/>
      <c r="Q41" s="187"/>
      <c r="R41" s="187"/>
      <c r="S41" s="187"/>
      <c r="T41" s="187"/>
      <c r="U41" s="187"/>
      <c r="W41" s="155"/>
      <c r="X41" s="147"/>
      <c r="Y41" s="147"/>
      <c r="Z41" s="147"/>
      <c r="AA41" s="147"/>
      <c r="AB41" s="147"/>
      <c r="AC41" s="147"/>
      <c r="AD41" s="147"/>
      <c r="AE41" s="147"/>
      <c r="AF41" s="147"/>
      <c r="AG41" s="147"/>
      <c r="AH41" s="147"/>
      <c r="AI41" s="147"/>
      <c r="AJ41" s="201"/>
      <c r="AK41" s="147"/>
      <c r="AL41" s="155"/>
      <c r="AM41" s="155"/>
      <c r="AN41" s="149"/>
    </row>
    <row r="42" spans="1:43" ht="18" customHeight="1">
      <c r="A42" s="160" t="s">
        <v>62</v>
      </c>
      <c r="B42" s="160"/>
      <c r="C42" s="323">
        <f>ROUNDDOWN(AL37/15,1)</f>
        <v>0.2</v>
      </c>
      <c r="D42" s="214"/>
      <c r="E42" s="325"/>
      <c r="F42" s="325"/>
      <c r="G42" s="325"/>
      <c r="H42" s="326"/>
      <c r="I42" s="327"/>
      <c r="J42" s="325"/>
      <c r="K42" s="325"/>
      <c r="L42" s="325"/>
      <c r="M42" s="325"/>
      <c r="N42" s="326"/>
      <c r="O42" s="187"/>
      <c r="P42" s="187"/>
      <c r="Q42" s="187"/>
      <c r="R42" s="187"/>
      <c r="S42" s="187"/>
      <c r="T42" s="187"/>
      <c r="U42" s="187"/>
      <c r="W42" s="155"/>
      <c r="X42" s="147"/>
      <c r="Y42" s="147"/>
      <c r="Z42" s="147"/>
      <c r="AA42" s="147"/>
      <c r="AB42" s="147"/>
      <c r="AC42" s="147"/>
      <c r="AD42" s="147"/>
      <c r="AE42" s="147"/>
      <c r="AF42" s="147"/>
      <c r="AG42" s="147"/>
      <c r="AH42" s="147"/>
      <c r="AI42" s="147"/>
      <c r="AJ42" s="201"/>
      <c r="AK42" s="147"/>
      <c r="AL42" s="155"/>
      <c r="AM42" s="155"/>
      <c r="AN42" s="149"/>
    </row>
    <row r="43" spans="1:43" s="145" customFormat="1" ht="5.0999999999999996" customHeight="1">
      <c r="A43" s="159"/>
      <c r="B43" s="159"/>
      <c r="C43" s="159"/>
      <c r="D43" s="159"/>
      <c r="E43" s="159"/>
      <c r="F43" s="159"/>
      <c r="G43" s="159"/>
      <c r="H43" s="159"/>
      <c r="I43" s="159"/>
      <c r="J43" s="147"/>
      <c r="K43" s="147"/>
      <c r="L43" s="147"/>
      <c r="M43" s="201"/>
      <c r="N43" s="147"/>
      <c r="O43" s="147"/>
      <c r="P43" s="147"/>
      <c r="Q43" s="187"/>
      <c r="W43" s="155"/>
      <c r="X43" s="147"/>
      <c r="Y43" s="147"/>
      <c r="Z43" s="147"/>
      <c r="AA43" s="147"/>
      <c r="AB43" s="147"/>
      <c r="AC43" s="147"/>
      <c r="AD43" s="147"/>
      <c r="AE43" s="147"/>
      <c r="AF43" s="147"/>
      <c r="AG43" s="147"/>
      <c r="AH43" s="147"/>
      <c r="AI43" s="147"/>
      <c r="AJ43" s="201"/>
      <c r="AK43" s="147"/>
      <c r="AL43" s="155"/>
      <c r="AM43" s="155"/>
      <c r="AN43" s="149"/>
    </row>
    <row r="44" spans="1:43" s="145" customFormat="1" ht="21" customHeight="1">
      <c r="A44" s="156" t="s">
        <v>253</v>
      </c>
      <c r="C44" s="161"/>
      <c r="D44" s="161"/>
      <c r="E44" s="161"/>
      <c r="F44" s="161"/>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61"/>
      <c r="AM44" s="161"/>
      <c r="AN44" s="149"/>
    </row>
    <row r="45" spans="1:43" s="145" customFormat="1" ht="24.95" customHeight="1">
      <c r="A45" s="149"/>
      <c r="B45" s="155"/>
      <c r="C45" s="179" t="str">
        <v>管理者</v>
      </c>
      <c r="D45" s="188"/>
      <c r="E45" s="160" t="str">
        <v>就労選択支援員</v>
      </c>
      <c r="F45" s="160"/>
      <c r="G45" s="160"/>
      <c r="H45" s="160"/>
      <c r="I45" s="179" t="s">
        <v>382</v>
      </c>
      <c r="J45" s="188"/>
      <c r="K45" s="188"/>
      <c r="L45" s="188"/>
      <c r="M45" s="188"/>
      <c r="N45" s="189"/>
      <c r="O45" s="179" t="str">
        <v>-</v>
      </c>
      <c r="P45" s="188"/>
      <c r="Q45" s="188"/>
      <c r="R45" s="188"/>
      <c r="S45" s="188"/>
      <c r="T45" s="189"/>
      <c r="U45" s="179" t="str">
        <v>-</v>
      </c>
      <c r="V45" s="188"/>
      <c r="W45" s="188"/>
      <c r="X45" s="188"/>
      <c r="Y45" s="188"/>
      <c r="Z45" s="189"/>
      <c r="AA45" s="179" t="str">
        <v>-</v>
      </c>
      <c r="AB45" s="188"/>
      <c r="AC45" s="188"/>
      <c r="AD45" s="188"/>
      <c r="AE45" s="188"/>
      <c r="AF45" s="189"/>
      <c r="AG45" s="160" t="str">
        <v>-</v>
      </c>
      <c r="AH45" s="160"/>
      <c r="AI45" s="160"/>
      <c r="AJ45" s="160"/>
      <c r="AK45" s="160"/>
      <c r="AL45" s="160" t="str">
        <v>-</v>
      </c>
      <c r="AM45" s="160"/>
      <c r="AN45" s="149"/>
    </row>
    <row r="46" spans="1:43" s="145" customFormat="1" ht="18" customHeight="1">
      <c r="A46" s="149"/>
      <c r="B46" s="155"/>
      <c r="C46" s="154" t="s">
        <v>254</v>
      </c>
      <c r="D46" s="154" t="s">
        <v>255</v>
      </c>
      <c r="E46" s="157" t="s">
        <v>254</v>
      </c>
      <c r="F46" s="157" t="s">
        <v>255</v>
      </c>
      <c r="G46" s="157"/>
      <c r="H46" s="157"/>
      <c r="I46" s="154" t="s">
        <v>254</v>
      </c>
      <c r="J46" s="168"/>
      <c r="K46" s="199"/>
      <c r="L46" s="154" t="s">
        <v>255</v>
      </c>
      <c r="M46" s="168"/>
      <c r="N46" s="199"/>
      <c r="O46" s="154" t="s">
        <v>254</v>
      </c>
      <c r="P46" s="168"/>
      <c r="Q46" s="199"/>
      <c r="R46" s="154" t="s">
        <v>255</v>
      </c>
      <c r="S46" s="168"/>
      <c r="T46" s="199"/>
      <c r="U46" s="154" t="s">
        <v>254</v>
      </c>
      <c r="V46" s="168"/>
      <c r="W46" s="199"/>
      <c r="X46" s="154" t="s">
        <v>255</v>
      </c>
      <c r="Y46" s="168"/>
      <c r="Z46" s="199"/>
      <c r="AA46" s="154" t="s">
        <v>254</v>
      </c>
      <c r="AB46" s="168"/>
      <c r="AC46" s="199"/>
      <c r="AD46" s="154" t="s">
        <v>255</v>
      </c>
      <c r="AE46" s="168"/>
      <c r="AF46" s="199"/>
      <c r="AG46" s="154" t="s">
        <v>254</v>
      </c>
      <c r="AH46" s="168"/>
      <c r="AI46" s="199"/>
      <c r="AJ46" s="154" t="s">
        <v>255</v>
      </c>
      <c r="AK46" s="199"/>
      <c r="AL46" s="157" t="s">
        <v>61</v>
      </c>
      <c r="AM46" s="157" t="s">
        <v>280</v>
      </c>
      <c r="AN46" s="149"/>
    </row>
    <row r="47" spans="1:43" s="145" customFormat="1" ht="18" customHeight="1">
      <c r="A47" s="149"/>
      <c r="B47" s="157" t="s">
        <v>257</v>
      </c>
      <c r="C47" s="157">
        <f>COUNTIFS($B$11:$B$30,C$45,$C$11:$C$30,"A",$E$11:$E$30,"*")</f>
        <v>1</v>
      </c>
      <c r="D47" s="157">
        <f>COUNTIFS($B$11:$B$30,C$45,$C$11:$C$30,"B",$E$11:$E$30,"*")</f>
        <v>0</v>
      </c>
      <c r="E47" s="157">
        <f>COUNTIFS($B$11:$B$30,E$45,$C$11:$C$30,"A",$E$11:$E$30,"*")</f>
        <v>2</v>
      </c>
      <c r="F47" s="154">
        <f>COUNTIFS($B$11:$B$30,E$45,$C$11:$C$30,"B",$E$11:$E$30,"*")</f>
        <v>0</v>
      </c>
      <c r="G47" s="168"/>
      <c r="H47" s="199"/>
      <c r="I47" s="154">
        <f>COUNTIFS($B$11:$B$30,I$45,$C$11:$C$30,"A",$E$11:$E$30,"*")</f>
        <v>0</v>
      </c>
      <c r="J47" s="168"/>
      <c r="K47" s="199"/>
      <c r="L47" s="154">
        <f>COUNTIFS($B$11:$B$30,I$45,$C$11:$C$30,"B",$E$11:$E$30,"*")</f>
        <v>0</v>
      </c>
      <c r="M47" s="168"/>
      <c r="N47" s="199"/>
      <c r="O47" s="154">
        <f>COUNTIFS($B$11:$B$30,O$45,$C$11:$C$30,"A",$E$11:$E$30,"*")</f>
        <v>0</v>
      </c>
      <c r="P47" s="168"/>
      <c r="Q47" s="199"/>
      <c r="R47" s="154">
        <f>COUNTIFS($B$11:$B$30,O$45,$C$11:$C$30,"B",$E$11:$E$30,"*")</f>
        <v>0</v>
      </c>
      <c r="S47" s="168"/>
      <c r="T47" s="199"/>
      <c r="U47" s="154">
        <f>COUNTIFS($B$11:$B$30,U$45,$C$11:$C$30,"A",$E$11:$E$30,"*")</f>
        <v>0</v>
      </c>
      <c r="V47" s="168"/>
      <c r="W47" s="199"/>
      <c r="X47" s="154">
        <f>COUNTIFS($B$11:$B$30,U$45,$C$11:$C$30,"B",$E$11:$E$30,"*")</f>
        <v>0</v>
      </c>
      <c r="Y47" s="168"/>
      <c r="Z47" s="199"/>
      <c r="AA47" s="154">
        <f>COUNTIFS($B$11:$B$30,AA$45,$C$11:$C$30,"A",$E$11:$E$30,"*")</f>
        <v>0</v>
      </c>
      <c r="AB47" s="168"/>
      <c r="AC47" s="199"/>
      <c r="AD47" s="154">
        <f>COUNTIFS($B$11:$B$30,AA$45,$C$11:$C$30,"B",$E$11:$E$30,"*")</f>
        <v>0</v>
      </c>
      <c r="AE47" s="168"/>
      <c r="AF47" s="199"/>
      <c r="AG47" s="154">
        <f>COUNTIFS($B$11:$B$30,AG$45,$C$11:$C$30,"A",$E$11:$E$30,"*")</f>
        <v>0</v>
      </c>
      <c r="AH47" s="168"/>
      <c r="AI47" s="199"/>
      <c r="AJ47" s="154">
        <f>COUNTIFS($B$11:$B$30,AG$45,$C$11:$C$30,"B",$E$11:$E$30,"*")</f>
        <v>0</v>
      </c>
      <c r="AK47" s="199"/>
      <c r="AL47" s="157">
        <f>COUNTIFS($B$11:$B$30,AL$45,$C$11:$C$30,"A",$E$11:$E$30,"*")</f>
        <v>0</v>
      </c>
      <c r="AM47" s="157">
        <f>COUNTIFS($B$11:$B$30,AL$45,$C$11:$C$30,"B",$E$11:$E$30,"*")</f>
        <v>0</v>
      </c>
      <c r="AN47" s="149"/>
    </row>
    <row r="48" spans="1:43" s="145" customFormat="1" ht="18" customHeight="1">
      <c r="A48" s="149"/>
      <c r="B48" s="160" t="s">
        <v>259</v>
      </c>
      <c r="C48" s="157">
        <f>COUNTIFS($B$11:$B$30,C$45,$C$11:$C$30,"C",$E$11:$E$30,"*")</f>
        <v>0</v>
      </c>
      <c r="D48" s="157">
        <f>COUNTIFS($B$11:$B$30,C$45,$C$11:$C$30,"D",$E$11:$E$30,"*")</f>
        <v>0</v>
      </c>
      <c r="E48" s="157">
        <f>COUNTIFS($B$11:$B$30,E$45,$C$11:$C$30,"C",$E$11:$E$30,"*")</f>
        <v>0</v>
      </c>
      <c r="F48" s="154">
        <f>COUNTIFS($B$11:$B$30,E$45,$C$11:$C$30,"D",$E$11:$E$30,"*")</f>
        <v>0</v>
      </c>
      <c r="G48" s="168"/>
      <c r="H48" s="199"/>
      <c r="I48" s="154">
        <f>COUNTIFS($B$11:$B$30,I$45,$C$11:$C$30,"C",$E$11:$E$30,"*")</f>
        <v>0</v>
      </c>
      <c r="J48" s="168"/>
      <c r="K48" s="199"/>
      <c r="L48" s="154">
        <f>COUNTIFS($B$11:$B$30,I$45,$C$11:$C$30,"D",$E$11:$E$30,"*")</f>
        <v>0</v>
      </c>
      <c r="M48" s="168"/>
      <c r="N48" s="199"/>
      <c r="O48" s="154">
        <f>COUNTIFS($B$11:$B$30,O$45,$C$11:$C$30,"C",$E$11:$E$30,"*")</f>
        <v>0</v>
      </c>
      <c r="P48" s="168"/>
      <c r="Q48" s="199"/>
      <c r="R48" s="154">
        <f>COUNTIFS($B$11:$B$30,O$45,$C$11:$C$30,"D",$E$11:$E$30,"*")</f>
        <v>0</v>
      </c>
      <c r="S48" s="168"/>
      <c r="T48" s="199"/>
      <c r="U48" s="154">
        <f>COUNTIFS($B$11:$B$30,U$45,$C$11:$C$30,"C",$E$11:$E$30,"*")</f>
        <v>0</v>
      </c>
      <c r="V48" s="168"/>
      <c r="W48" s="199"/>
      <c r="X48" s="154">
        <f>COUNTIFS($B$11:$B$30,U$45,$C$11:$C$30,"D",$E$11:$E$30,"*")</f>
        <v>0</v>
      </c>
      <c r="Y48" s="168"/>
      <c r="Z48" s="199"/>
      <c r="AA48" s="154">
        <f>COUNTIFS($B$11:$B$30,AA$45,$C$11:$C$30,"C",$E$11:$E$30,"*")</f>
        <v>0</v>
      </c>
      <c r="AB48" s="168"/>
      <c r="AC48" s="199"/>
      <c r="AD48" s="154">
        <f>COUNTIFS($B$11:$B$30,AA$45,$C$11:$C$30,"D",$E$11:$E$30,"*")</f>
        <v>0</v>
      </c>
      <c r="AE48" s="168"/>
      <c r="AF48" s="199"/>
      <c r="AG48" s="154">
        <f>COUNTIFS($B$11:$B$30,AG$45,$C$11:$C$30,"C",$E$11:$E$30,"*")</f>
        <v>0</v>
      </c>
      <c r="AH48" s="168"/>
      <c r="AI48" s="199"/>
      <c r="AJ48" s="154">
        <f>COUNTIFS($B$11:$B$30,AG$45,$C$11:$C$30,"D",$E$11:$E$30,"*")</f>
        <v>0</v>
      </c>
      <c r="AK48" s="199"/>
      <c r="AL48" s="157">
        <f>COUNTIFS($B$11:$B$30,AL$45,$C$11:$C$30,"C",$E$11:$E$30,"*")</f>
        <v>0</v>
      </c>
      <c r="AM48" s="157">
        <f>COUNTIFS($B$11:$B$30,AL$45,$C$11:$C$30,"D",$E$11:$E$30,"*")</f>
        <v>0</v>
      </c>
      <c r="AN48" s="149"/>
    </row>
    <row r="49" spans="1:40" s="145" customFormat="1" ht="24.95" customHeight="1">
      <c r="A49" s="149"/>
      <c r="B49" s="160" t="s">
        <v>260</v>
      </c>
      <c r="C49" s="179">
        <f>IF($AK$3="４週",SUMIFS($AK$11:$AK$30,$B$11:$B$30,C45)/4/$AH$5,IF($AK$3="歴月",SUMIFS($AK$11:$AK$30,$B$11:$B$30,C45)/$AL$5,"記載する期間を選択してください"))</f>
        <v>1</v>
      </c>
      <c r="D49" s="189"/>
      <c r="E49" s="179">
        <f>IF($AK$3="４週",SUMIFS($AK$11:$AK$30,$B$11:$B$30,E45)/4/$AH$5,IF($AK$3="歴月",SUMIFS($AK$11:$AK$30,$B$11:$B$30,E45)/$AL$5,"記載する期間を選択してください"))</f>
        <v>2</v>
      </c>
      <c r="F49" s="188"/>
      <c r="G49" s="188"/>
      <c r="H49" s="189"/>
      <c r="I49" s="179">
        <f>IF($AK$3="４週",SUMIFS($AK$11:$AK$30,$B$11:$B$30,I45)/4/$AH$5,IF($AK$3="歴月",SUMIFS($AK$11:$AK$30,$B$11:$B$30,I45)/$AL$5,"記載する期間を選択してください"))</f>
        <v>0</v>
      </c>
      <c r="J49" s="188"/>
      <c r="K49" s="188"/>
      <c r="L49" s="188"/>
      <c r="M49" s="188"/>
      <c r="N49" s="189"/>
      <c r="O49" s="179">
        <f>IF($AK$3="４週",SUMIFS($AK$11:$AK$30,$B$11:$B$30,O45)/4/$AH$5,IF($AK$3="歴月",SUMIFS($AK$11:$AK$30,$B$11:$B$30,O45)/$AL$5,"記載する期間を選択してください"))</f>
        <v>0</v>
      </c>
      <c r="P49" s="188"/>
      <c r="Q49" s="188"/>
      <c r="R49" s="188"/>
      <c r="S49" s="188"/>
      <c r="T49" s="189"/>
      <c r="U49" s="179">
        <f>IF($AK$3="４週",SUMIFS($AK$11:$AK$30,$B$11:$B$30,U45)/4/$AH$5,IF($AK$3="歴月",SUMIFS($AK$11:$AK$30,$B$11:$B$30,U45)/$AL$5,"記載する期間を選択してください"))</f>
        <v>0</v>
      </c>
      <c r="V49" s="188"/>
      <c r="W49" s="188"/>
      <c r="X49" s="188"/>
      <c r="Y49" s="188"/>
      <c r="Z49" s="189"/>
      <c r="AA49" s="179">
        <f>IF($AK$3="４週",SUMIFS($AK$11:$AK$30,$B$11:$B$30,AA45)/4/$AH$5,IF($AK$3="歴月",SUMIFS($AK$11:$AK$30,$B$11:$B$30,AA45)/$AL$5,"記載する期間を選択してください"))</f>
        <v>0</v>
      </c>
      <c r="AB49" s="188"/>
      <c r="AC49" s="188"/>
      <c r="AD49" s="188"/>
      <c r="AE49" s="188"/>
      <c r="AF49" s="189"/>
      <c r="AG49" s="179">
        <f>IF($AK$3="４週",SUMIFS($AK$11:$AK$30,$B$11:$B$30,AG45)/4/$AH$5,IF($AK$3="歴月",SUMIFS($AK$11:$AK$30,$B$11:$B$30,AG45)/$AL$5,"記載する期間を選択してください"))</f>
        <v>0</v>
      </c>
      <c r="AH49" s="188"/>
      <c r="AI49" s="188"/>
      <c r="AJ49" s="188"/>
      <c r="AK49" s="189"/>
      <c r="AL49" s="179">
        <f>IF($AK$3="４週",SUMIFS($AK$11:$AK$30,$B$11:$B$30,AL45)/4/$AH$5,IF($AK$3="歴月",SUMIFS($AK$11:$AK$30,$B$11:$B$30,AL45)/$AL$5,"記載する期間を選択してください"))</f>
        <v>0</v>
      </c>
      <c r="AM49" s="189"/>
      <c r="AN49" s="149"/>
    </row>
    <row r="50" spans="1:40" s="145" customFormat="1" ht="5.0999999999999996" customHeight="1">
      <c r="A50" s="149"/>
      <c r="C50" s="180">
        <v>2</v>
      </c>
      <c r="D50" s="180"/>
      <c r="E50" s="180">
        <v>3</v>
      </c>
      <c r="F50" s="180"/>
      <c r="G50" s="180"/>
      <c r="H50" s="180"/>
      <c r="I50" s="180">
        <v>4</v>
      </c>
      <c r="J50" s="180"/>
      <c r="K50" s="180"/>
      <c r="L50" s="180"/>
      <c r="M50" s="180"/>
      <c r="N50" s="180"/>
      <c r="O50" s="180">
        <v>5</v>
      </c>
      <c r="P50" s="180"/>
      <c r="Q50" s="180"/>
      <c r="R50" s="180"/>
      <c r="S50" s="180"/>
      <c r="T50" s="180"/>
      <c r="U50" s="180">
        <v>6</v>
      </c>
      <c r="V50" s="180"/>
      <c r="W50" s="180"/>
      <c r="X50" s="180"/>
      <c r="Y50" s="180"/>
      <c r="Z50" s="180"/>
      <c r="AA50" s="180">
        <v>7</v>
      </c>
      <c r="AB50" s="180"/>
      <c r="AC50" s="180"/>
      <c r="AD50" s="180"/>
      <c r="AE50" s="180"/>
      <c r="AF50" s="180"/>
      <c r="AG50" s="180">
        <v>8</v>
      </c>
      <c r="AH50" s="180"/>
      <c r="AI50" s="180"/>
      <c r="AJ50" s="180"/>
      <c r="AK50" s="180"/>
      <c r="AL50" s="180">
        <v>9</v>
      </c>
      <c r="AM50" s="161"/>
      <c r="AN50" s="149"/>
    </row>
    <row r="51" spans="1:40" ht="15" customHeight="1">
      <c r="A51" s="147" t="s">
        <v>176</v>
      </c>
      <c r="B51" s="230"/>
      <c r="C51" s="230"/>
      <c r="D51" s="230"/>
      <c r="E51" s="230"/>
      <c r="F51" s="236"/>
      <c r="G51" s="230"/>
      <c r="H51" s="180"/>
      <c r="I51" s="180"/>
      <c r="J51" s="180"/>
      <c r="K51" s="180"/>
      <c r="L51" s="180"/>
      <c r="M51" s="180"/>
      <c r="N51" s="180"/>
      <c r="O51" s="180"/>
      <c r="P51" s="180"/>
      <c r="Q51" s="180"/>
      <c r="R51" s="180">
        <v>6</v>
      </c>
      <c r="S51" s="180"/>
      <c r="T51" s="180"/>
      <c r="U51" s="180"/>
      <c r="V51" s="180"/>
      <c r="W51" s="180"/>
      <c r="X51" s="180">
        <v>7</v>
      </c>
      <c r="Y51" s="180"/>
      <c r="Z51" s="180"/>
      <c r="AA51" s="180"/>
      <c r="AB51" s="180"/>
      <c r="AC51" s="180"/>
      <c r="AD51" s="180">
        <v>8</v>
      </c>
      <c r="AE51" s="180"/>
      <c r="AF51" s="180"/>
      <c r="AG51" s="243"/>
      <c r="AH51" s="243"/>
      <c r="AI51" s="243"/>
      <c r="AJ51" s="243">
        <v>9</v>
      </c>
      <c r="AK51" s="180"/>
      <c r="AL51" s="180"/>
      <c r="AM51" s="149"/>
    </row>
    <row r="52" spans="1:40" s="147" customFormat="1" ht="15" customHeight="1">
      <c r="A52" s="147" t="s">
        <v>58</v>
      </c>
      <c r="B52" s="159"/>
      <c r="C52" s="159"/>
      <c r="D52" s="159"/>
      <c r="E52" s="159"/>
      <c r="F52" s="159"/>
      <c r="G52" s="159"/>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row>
    <row r="53" spans="1:40" s="147" customFormat="1" ht="15" customHeight="1">
      <c r="A53" s="147" t="s">
        <v>177</v>
      </c>
      <c r="B53" s="159"/>
      <c r="C53" s="159"/>
      <c r="D53" s="159"/>
      <c r="E53" s="159"/>
      <c r="F53" s="159"/>
      <c r="G53" s="159"/>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row>
    <row r="54" spans="1:40" s="147" customFormat="1" ht="15" customHeight="1">
      <c r="A54" s="147" t="s">
        <v>46</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row>
    <row r="55" spans="1:40" s="147" customFormat="1" ht="15" customHeight="1">
      <c r="A55" s="147" t="s">
        <v>178</v>
      </c>
      <c r="B55" s="159"/>
      <c r="C55" s="159"/>
      <c r="D55" s="159"/>
      <c r="E55" s="159"/>
      <c r="F55" s="159"/>
      <c r="G55" s="159"/>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row>
    <row r="56" spans="1:40" ht="15" customHeight="1">
      <c r="A56" s="147" t="s">
        <v>179</v>
      </c>
      <c r="B56" s="169"/>
      <c r="C56" s="147"/>
      <c r="D56" s="147"/>
      <c r="E56" s="147"/>
      <c r="F56" s="147"/>
      <c r="G56" s="147"/>
    </row>
    <row r="57" spans="1:40" ht="15" customHeight="1">
      <c r="A57" s="147" t="s">
        <v>180</v>
      </c>
      <c r="B57" s="169"/>
      <c r="C57" s="147"/>
      <c r="D57" s="147"/>
      <c r="E57" s="147"/>
      <c r="F57" s="147"/>
      <c r="G57" s="147"/>
    </row>
    <row r="58" spans="1:40" ht="15" customHeight="1">
      <c r="A58" s="147"/>
      <c r="B58" s="157" t="s">
        <v>182</v>
      </c>
      <c r="C58" s="157" t="s">
        <v>183</v>
      </c>
      <c r="D58" s="157"/>
      <c r="E58" s="157"/>
      <c r="F58" s="147"/>
      <c r="G58" s="147"/>
    </row>
    <row r="59" spans="1:40" ht="15" customHeight="1">
      <c r="A59" s="147"/>
      <c r="B59" s="170" t="s">
        <v>186</v>
      </c>
      <c r="C59" s="181" t="s">
        <v>187</v>
      </c>
      <c r="D59" s="181"/>
      <c r="E59" s="181"/>
      <c r="F59" s="147"/>
      <c r="G59" s="147"/>
    </row>
    <row r="60" spans="1:40" ht="15" customHeight="1">
      <c r="A60" s="147"/>
      <c r="B60" s="170" t="s">
        <v>188</v>
      </c>
      <c r="C60" s="181" t="s">
        <v>189</v>
      </c>
      <c r="D60" s="181"/>
      <c r="E60" s="181"/>
      <c r="F60" s="147"/>
      <c r="G60" s="147"/>
    </row>
    <row r="61" spans="1:40" ht="15" customHeight="1">
      <c r="A61" s="147"/>
      <c r="B61" s="170" t="s">
        <v>190</v>
      </c>
      <c r="C61" s="181" t="s">
        <v>191</v>
      </c>
      <c r="D61" s="181"/>
      <c r="E61" s="181"/>
      <c r="F61" s="147"/>
      <c r="G61" s="147"/>
    </row>
    <row r="62" spans="1:40" ht="15" customHeight="1">
      <c r="A62" s="147"/>
      <c r="B62" s="170" t="s">
        <v>193</v>
      </c>
      <c r="C62" s="181" t="s">
        <v>194</v>
      </c>
      <c r="D62" s="181"/>
      <c r="E62" s="181"/>
      <c r="F62" s="147"/>
      <c r="G62" s="147"/>
    </row>
    <row r="63" spans="1:40" ht="15" customHeight="1">
      <c r="A63" s="147"/>
      <c r="B63" s="147" t="s">
        <v>196</v>
      </c>
      <c r="C63" s="147"/>
      <c r="D63" s="147"/>
      <c r="E63" s="147"/>
      <c r="F63" s="147"/>
      <c r="G63" s="147"/>
    </row>
    <row r="64" spans="1:40" ht="15" customHeight="1">
      <c r="A64" s="147"/>
      <c r="B64" s="147" t="s">
        <v>35</v>
      </c>
      <c r="C64" s="147"/>
      <c r="D64" s="147"/>
      <c r="E64" s="147"/>
      <c r="F64" s="147"/>
      <c r="G64" s="147"/>
    </row>
    <row r="65" spans="1:7" ht="15" customHeight="1">
      <c r="A65" s="147"/>
      <c r="B65" s="147" t="s">
        <v>197</v>
      </c>
      <c r="C65" s="147"/>
      <c r="D65" s="147"/>
      <c r="E65" s="147"/>
      <c r="F65" s="147"/>
      <c r="G65" s="147"/>
    </row>
    <row r="66" spans="1:7" ht="15" customHeight="1">
      <c r="A66" s="147" t="s">
        <v>198</v>
      </c>
      <c r="B66" s="169"/>
      <c r="C66" s="147"/>
      <c r="D66" s="147"/>
      <c r="E66" s="147"/>
      <c r="F66" s="147"/>
      <c r="G66" s="147"/>
    </row>
    <row r="67" spans="1:7" ht="15" customHeight="1">
      <c r="A67" s="147" t="s">
        <v>2</v>
      </c>
      <c r="B67" s="169"/>
      <c r="C67" s="147"/>
      <c r="D67" s="147"/>
      <c r="E67" s="147"/>
      <c r="F67" s="147"/>
      <c r="G67" s="147"/>
    </row>
    <row r="68" spans="1:7" ht="15" customHeight="1">
      <c r="A68" s="147" t="s">
        <v>199</v>
      </c>
      <c r="B68" s="169"/>
      <c r="C68" s="147"/>
      <c r="D68" s="147"/>
      <c r="E68" s="147"/>
      <c r="F68" s="147"/>
      <c r="G68" s="147"/>
    </row>
    <row r="69" spans="1:7" ht="15" customHeight="1">
      <c r="A69" s="147" t="s">
        <v>200</v>
      </c>
      <c r="B69" s="169"/>
      <c r="C69" s="147"/>
      <c r="D69" s="147"/>
      <c r="E69" s="147"/>
      <c r="F69" s="147"/>
      <c r="G69" s="147"/>
    </row>
    <row r="70" spans="1:7" ht="15" customHeight="1">
      <c r="A70" s="147" t="s">
        <v>202</v>
      </c>
      <c r="B70" s="169"/>
      <c r="C70" s="147"/>
      <c r="D70" s="147"/>
      <c r="E70" s="147"/>
      <c r="F70" s="147"/>
      <c r="G70" s="147"/>
    </row>
    <row r="71" spans="1:7" ht="15" customHeight="1">
      <c r="A71" s="147" t="s">
        <v>204</v>
      </c>
      <c r="B71" s="169"/>
      <c r="C71" s="147"/>
      <c r="D71" s="147"/>
      <c r="E71" s="147"/>
      <c r="F71" s="147"/>
      <c r="G71" s="147"/>
    </row>
    <row r="72" spans="1:7" ht="15" customHeight="1">
      <c r="A72" s="147"/>
      <c r="B72" s="147" t="s">
        <v>104</v>
      </c>
      <c r="C72" s="147"/>
      <c r="D72" s="147"/>
      <c r="E72" s="147"/>
      <c r="F72" s="147"/>
      <c r="G72" s="147"/>
    </row>
    <row r="73" spans="1:7" ht="15" customHeight="1">
      <c r="A73" s="147"/>
      <c r="B73" s="147" t="s">
        <v>206</v>
      </c>
      <c r="C73" s="147"/>
      <c r="D73" s="147"/>
      <c r="E73" s="147"/>
      <c r="F73" s="147"/>
      <c r="G73" s="147"/>
    </row>
    <row r="74" spans="1:7" ht="15" customHeight="1">
      <c r="A74" s="147" t="s">
        <v>138</v>
      </c>
      <c r="B74" s="169"/>
      <c r="C74" s="147"/>
      <c r="D74" s="147"/>
      <c r="E74" s="147"/>
      <c r="F74" s="147"/>
      <c r="G74" s="147"/>
    </row>
    <row r="75" spans="1:7" ht="15" customHeight="1">
      <c r="A75" s="147" t="s">
        <v>208</v>
      </c>
      <c r="B75" s="169"/>
      <c r="C75" s="147"/>
      <c r="D75" s="147"/>
      <c r="E75" s="147"/>
      <c r="F75" s="147"/>
      <c r="G75" s="147"/>
    </row>
    <row r="76" spans="1:7" ht="15" customHeight="1">
      <c r="A76" s="147" t="s">
        <v>209</v>
      </c>
      <c r="B76" s="169"/>
      <c r="C76" s="147"/>
      <c r="D76" s="147"/>
      <c r="E76" s="147"/>
      <c r="F76" s="147"/>
      <c r="G76" s="147"/>
    </row>
    <row r="77" spans="1:7" ht="15" customHeight="1">
      <c r="A77" s="147" t="s">
        <v>211</v>
      </c>
      <c r="B77" s="169"/>
      <c r="C77" s="147"/>
      <c r="D77" s="147"/>
      <c r="E77" s="147"/>
      <c r="F77" s="147"/>
      <c r="G77" s="147"/>
    </row>
    <row r="78" spans="1:7" ht="15" customHeight="1">
      <c r="A78" s="147" t="s">
        <v>213</v>
      </c>
      <c r="B78" s="169"/>
      <c r="C78" s="147"/>
      <c r="D78" s="147"/>
      <c r="E78" s="147"/>
      <c r="F78" s="147"/>
      <c r="G78" s="147"/>
    </row>
    <row r="79" spans="1:7" ht="15" customHeight="1">
      <c r="A79" s="147" t="s">
        <v>66</v>
      </c>
      <c r="B79" s="169"/>
      <c r="C79" s="147"/>
      <c r="D79" s="147"/>
      <c r="E79" s="147"/>
      <c r="F79" s="147"/>
      <c r="G79" s="147"/>
    </row>
    <row r="80" spans="1:7" ht="15" customHeight="1">
      <c r="A80" s="147" t="s">
        <v>215</v>
      </c>
      <c r="B80" s="169"/>
      <c r="C80" s="147"/>
      <c r="D80" s="147"/>
      <c r="E80" s="147"/>
      <c r="F80" s="147"/>
      <c r="G80" s="147"/>
    </row>
    <row r="81" spans="1:7" ht="15" customHeight="1">
      <c r="A81" s="147" t="s">
        <v>216</v>
      </c>
      <c r="B81" s="169"/>
      <c r="C81" s="147"/>
      <c r="D81" s="147"/>
      <c r="E81" s="147"/>
      <c r="F81" s="147"/>
      <c r="G81" s="147"/>
    </row>
  </sheetData>
  <mergeCells count="145">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41:B41"/>
    <mergeCell ref="C41:D41"/>
    <mergeCell ref="E41:H41"/>
    <mergeCell ref="I41:N41"/>
    <mergeCell ref="A42:B42"/>
    <mergeCell ref="C42:D42"/>
    <mergeCell ref="E42:H42"/>
    <mergeCell ref="I42:N42"/>
    <mergeCell ref="C45:D45"/>
    <mergeCell ref="E45:H45"/>
    <mergeCell ref="I45:N45"/>
    <mergeCell ref="O45:T45"/>
    <mergeCell ref="U45:Z45"/>
    <mergeCell ref="AA45:AF45"/>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C49:D49"/>
    <mergeCell ref="E49:H49"/>
    <mergeCell ref="I49:N49"/>
    <mergeCell ref="O49:T49"/>
    <mergeCell ref="U49:Z49"/>
    <mergeCell ref="AA49:AF49"/>
    <mergeCell ref="AG49:AK49"/>
    <mergeCell ref="AL49:AM49"/>
    <mergeCell ref="C58:E58"/>
    <mergeCell ref="C59:E59"/>
    <mergeCell ref="C60:E60"/>
    <mergeCell ref="C61:E61"/>
    <mergeCell ref="C62:E62"/>
    <mergeCell ref="A7:A10"/>
    <mergeCell ref="B7:B8"/>
    <mergeCell ref="C7:C10"/>
    <mergeCell ref="D7:D10"/>
    <mergeCell ref="E7:E10"/>
    <mergeCell ref="AK7:AK10"/>
    <mergeCell ref="AL7:AL10"/>
    <mergeCell ref="AM7:AN10"/>
    <mergeCell ref="B9:B10"/>
    <mergeCell ref="AL37:AL38"/>
  </mergeCells>
  <phoneticPr fontId="4"/>
  <dataValidations count="6">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 type="whole" operator="greaterThanOrEqual" allowBlank="1" showDropDown="0" showInputMessage="1" showErrorMessage="1" sqref="I37:I38 D37:F38 AG37:AG38 AD37:AD38 AA37:AA38 X37:X38 U37:U38 R37:R38 O37:O38 L37:L38">
      <formula1>0</formula1>
    </dataValidation>
    <dataValidation operator="greaterThanOrEqual" allowBlank="1" showDropDown="0" showInputMessage="1" showErrorMessage="1" sqref="L43 I43 AJ37:AJ38 AL37 L39 I39"/>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AS83"/>
  <sheetViews>
    <sheetView showGridLines="0" view="pageBreakPreview" zoomScaleSheetLayoutView="100" workbookViewId="0">
      <selection activeCell="AP3" sqref="AP3"/>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1.5" style="145" customWidth="1"/>
    <col min="45" max="45" width="34.5" style="145" customWidth="1"/>
    <col min="46"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303</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204"/>
      <c r="Z5" s="204"/>
      <c r="AA5" s="204"/>
      <c r="AB5" s="149"/>
      <c r="AC5" s="207"/>
      <c r="AD5" s="207"/>
      <c r="AE5" s="207"/>
      <c r="AF5" s="207"/>
      <c r="AG5" s="207"/>
      <c r="AH5" s="207"/>
      <c r="AI5" s="210" t="s">
        <v>305</v>
      </c>
      <c r="AJ5" s="210"/>
      <c r="AK5" s="329" t="s">
        <v>210</v>
      </c>
      <c r="AL5" s="330"/>
      <c r="AM5" s="330"/>
      <c r="AN5" s="331"/>
    </row>
    <row r="6" spans="1:40" ht="18" customHeight="1">
      <c r="A6" s="150"/>
      <c r="B6" s="150"/>
      <c r="C6" s="150"/>
      <c r="D6" s="150"/>
      <c r="E6" s="150"/>
      <c r="F6" s="150"/>
      <c r="G6" s="150"/>
      <c r="H6" s="150"/>
      <c r="I6" s="150"/>
      <c r="J6" s="150"/>
      <c r="K6" s="150"/>
      <c r="L6" s="150"/>
      <c r="M6" s="150"/>
      <c r="N6" s="150"/>
      <c r="O6" s="150"/>
      <c r="P6" s="150"/>
      <c r="Q6" s="150"/>
      <c r="R6" s="328"/>
      <c r="S6" s="150"/>
      <c r="U6" s="150"/>
      <c r="V6" s="150"/>
      <c r="W6" s="150"/>
      <c r="Y6" s="204"/>
      <c r="Z6" s="204"/>
      <c r="AA6" s="204"/>
      <c r="AB6" s="149"/>
      <c r="AC6" s="204"/>
      <c r="AD6" s="204"/>
      <c r="AE6" s="204"/>
      <c r="AF6" s="204"/>
      <c r="AG6" s="205" t="s">
        <v>368</v>
      </c>
      <c r="AH6" s="208">
        <v>40</v>
      </c>
      <c r="AI6" s="208"/>
      <c r="AJ6" s="208"/>
      <c r="AK6" s="204" t="s">
        <v>152</v>
      </c>
      <c r="AL6" s="244">
        <v>160</v>
      </c>
      <c r="AM6" s="204" t="s">
        <v>153</v>
      </c>
      <c r="AN6" s="149"/>
    </row>
    <row r="7" spans="1:40" ht="9.9499999999999993" customHeight="1">
      <c r="A7" s="151"/>
      <c r="B7" s="162"/>
      <c r="C7" s="162"/>
      <c r="D7" s="162"/>
      <c r="E7" s="162"/>
      <c r="F7" s="162"/>
      <c r="G7" s="162"/>
      <c r="H7" s="162"/>
      <c r="I7" s="162"/>
      <c r="J7" s="162"/>
      <c r="K7" s="162"/>
      <c r="L7" s="162"/>
      <c r="M7" s="162"/>
      <c r="N7" s="162"/>
      <c r="O7" s="162"/>
      <c r="P7" s="162"/>
      <c r="Q7" s="162"/>
      <c r="R7" s="162"/>
      <c r="S7" s="162"/>
      <c r="T7" s="162"/>
      <c r="U7" s="162"/>
      <c r="V7" s="162"/>
      <c r="W7" s="162"/>
      <c r="X7" s="203"/>
      <c r="Y7" s="203"/>
      <c r="Z7" s="203"/>
      <c r="AA7" s="203"/>
      <c r="AB7" s="203"/>
      <c r="AC7" s="203"/>
      <c r="AD7" s="203"/>
      <c r="AE7" s="203"/>
      <c r="AF7" s="203"/>
      <c r="AG7" s="203"/>
      <c r="AH7" s="203"/>
      <c r="AI7" s="203"/>
      <c r="AJ7" s="203"/>
      <c r="AK7" s="203"/>
      <c r="AL7" s="203"/>
      <c r="AM7" s="219"/>
      <c r="AN7" s="222"/>
    </row>
    <row r="8" spans="1:40" ht="15" customHeight="1">
      <c r="A8" s="152" t="s">
        <v>154</v>
      </c>
      <c r="B8" s="163" t="s">
        <v>195</v>
      </c>
      <c r="C8" s="172" t="s">
        <v>371</v>
      </c>
      <c r="D8" s="157" t="s">
        <v>372</v>
      </c>
      <c r="E8" s="154" t="s">
        <v>373</v>
      </c>
      <c r="F8" s="193" t="s">
        <v>370</v>
      </c>
      <c r="G8" s="193"/>
      <c r="H8" s="193"/>
      <c r="I8" s="193"/>
      <c r="J8" s="193"/>
      <c r="K8" s="193"/>
      <c r="L8" s="193"/>
      <c r="M8" s="193"/>
      <c r="N8" s="193"/>
      <c r="O8" s="193"/>
      <c r="P8" s="193"/>
      <c r="Q8" s="193"/>
      <c r="R8" s="193"/>
      <c r="S8" s="193"/>
      <c r="T8" s="193"/>
      <c r="U8" s="193"/>
      <c r="V8" s="193"/>
      <c r="W8" s="193"/>
      <c r="X8" s="193"/>
      <c r="Y8" s="193"/>
      <c r="Z8" s="193"/>
      <c r="AA8" s="193"/>
      <c r="AB8" s="193"/>
      <c r="AC8" s="193"/>
      <c r="AD8" s="193"/>
      <c r="AE8" s="193"/>
      <c r="AF8" s="193"/>
      <c r="AG8" s="193"/>
      <c r="AH8" s="193"/>
      <c r="AI8" s="193"/>
      <c r="AJ8" s="193"/>
      <c r="AK8" s="189" t="s">
        <v>7</v>
      </c>
      <c r="AL8" s="160" t="s">
        <v>374</v>
      </c>
      <c r="AM8" s="220" t="s">
        <v>375</v>
      </c>
      <c r="AN8" s="220"/>
    </row>
    <row r="9" spans="1:40" ht="15" customHeight="1">
      <c r="A9" s="152"/>
      <c r="B9" s="164"/>
      <c r="C9" s="173"/>
      <c r="D9" s="157"/>
      <c r="E9" s="154"/>
      <c r="F9" s="157" t="s">
        <v>167</v>
      </c>
      <c r="G9" s="157"/>
      <c r="H9" s="157"/>
      <c r="I9" s="157"/>
      <c r="J9" s="157"/>
      <c r="K9" s="157"/>
      <c r="L9" s="157"/>
      <c r="M9" s="157" t="s">
        <v>168</v>
      </c>
      <c r="N9" s="157"/>
      <c r="O9" s="157"/>
      <c r="P9" s="157"/>
      <c r="Q9" s="157"/>
      <c r="R9" s="157"/>
      <c r="S9" s="157"/>
      <c r="T9" s="157" t="s">
        <v>170</v>
      </c>
      <c r="U9" s="157"/>
      <c r="V9" s="157"/>
      <c r="W9" s="157"/>
      <c r="X9" s="157"/>
      <c r="Y9" s="157"/>
      <c r="Z9" s="157"/>
      <c r="AA9" s="157" t="s">
        <v>173</v>
      </c>
      <c r="AB9" s="157"/>
      <c r="AC9" s="157"/>
      <c r="AD9" s="157"/>
      <c r="AE9" s="157"/>
      <c r="AF9" s="157"/>
      <c r="AG9" s="157"/>
      <c r="AH9" s="157" t="s">
        <v>174</v>
      </c>
      <c r="AI9" s="157"/>
      <c r="AJ9" s="157"/>
      <c r="AK9" s="189"/>
      <c r="AL9" s="160"/>
      <c r="AM9" s="220"/>
      <c r="AN9" s="220"/>
    </row>
    <row r="10" spans="1:40" ht="15" customHeight="1">
      <c r="A10" s="152"/>
      <c r="B10" s="165" t="s">
        <v>221</v>
      </c>
      <c r="C10" s="173"/>
      <c r="D10" s="157"/>
      <c r="E10" s="154"/>
      <c r="F10" s="194">
        <f>DATE($M$2,$S$2,1)</f>
        <v>46113</v>
      </c>
      <c r="G10" s="194">
        <f>DATE($M$2,$S$2,2)</f>
        <v>46114</v>
      </c>
      <c r="H10" s="194">
        <f>DATE($M$2,$S$2,3)</f>
        <v>46115</v>
      </c>
      <c r="I10" s="194">
        <f>DATE($M$2,$S$2,4)</f>
        <v>46116</v>
      </c>
      <c r="J10" s="194">
        <f>DATE($M$2,$S$2,5)</f>
        <v>46117</v>
      </c>
      <c r="K10" s="194">
        <f>DATE($M$2,$S$2,6)</f>
        <v>46118</v>
      </c>
      <c r="L10" s="194">
        <f>DATE($M$2,$S$2,7)</f>
        <v>46119</v>
      </c>
      <c r="M10" s="194">
        <f>DATE($M$2,$S$2,8)</f>
        <v>46120</v>
      </c>
      <c r="N10" s="194">
        <f>DATE($M$2,$S$2,9)</f>
        <v>46121</v>
      </c>
      <c r="O10" s="194">
        <f>DATE($M$2,$S$2,10)</f>
        <v>46122</v>
      </c>
      <c r="P10" s="194">
        <f>DATE($M$2,$S$2,11)</f>
        <v>46123</v>
      </c>
      <c r="Q10" s="194">
        <f>DATE($M$2,$S$2,12)</f>
        <v>46124</v>
      </c>
      <c r="R10" s="194">
        <f>DATE($M$2,$S$2,13)</f>
        <v>46125</v>
      </c>
      <c r="S10" s="194">
        <f>DATE($M$2,$S$2,14)</f>
        <v>46126</v>
      </c>
      <c r="T10" s="194">
        <f>DATE($M$2,$S$2,15)</f>
        <v>46127</v>
      </c>
      <c r="U10" s="194">
        <f>DATE($M$2,$S$2,16)</f>
        <v>46128</v>
      </c>
      <c r="V10" s="194">
        <f>DATE($M$2,$S$2,17)</f>
        <v>46129</v>
      </c>
      <c r="W10" s="194">
        <f>DATE($M$2,$S$2,18)</f>
        <v>46130</v>
      </c>
      <c r="X10" s="194">
        <f>DATE($M$2,$S$2,19)</f>
        <v>46131</v>
      </c>
      <c r="Y10" s="194">
        <f>DATE($M$2,$S$2,20)</f>
        <v>46132</v>
      </c>
      <c r="Z10" s="194">
        <f>DATE($M$2,$S$2,21)</f>
        <v>46133</v>
      </c>
      <c r="AA10" s="194">
        <f>DATE($M$2,$S$2,22)</f>
        <v>46134</v>
      </c>
      <c r="AB10" s="194">
        <f>DATE($M$2,$S$2,23)</f>
        <v>46135</v>
      </c>
      <c r="AC10" s="194">
        <f>DATE($M$2,$S$2,24)</f>
        <v>46136</v>
      </c>
      <c r="AD10" s="194">
        <f>DATE($M$2,$S$2,25)</f>
        <v>46137</v>
      </c>
      <c r="AE10" s="194">
        <f>DATE($M$2,$S$2,26)</f>
        <v>46138</v>
      </c>
      <c r="AF10" s="194">
        <f>DATE($M$2,$S$2,27)</f>
        <v>46139</v>
      </c>
      <c r="AG10" s="194">
        <f>DATE($M$2,$S$2,28)</f>
        <v>46140</v>
      </c>
      <c r="AH10" s="194">
        <f>IF(DAY(EOMONTH(F10,0))&lt;29,"",DATE($M$2,$S$2,29))</f>
        <v>46141</v>
      </c>
      <c r="AI10" s="194">
        <f>IF(DAY(EOMONTH(F10,0))&lt;30,"",DATE($M$2,$S$2,30))</f>
        <v>46142</v>
      </c>
      <c r="AJ10" s="194" t="str">
        <f>IF(DAY(EOMONTH(F10,0))&lt;31,"",DATE($M$2,$S$2,31))</f>
        <v/>
      </c>
      <c r="AK10" s="189"/>
      <c r="AL10" s="160"/>
      <c r="AM10" s="220"/>
      <c r="AN10" s="220"/>
    </row>
    <row r="11" spans="1:40" ht="15" customHeight="1">
      <c r="A11" s="152"/>
      <c r="B11" s="166"/>
      <c r="C11" s="174"/>
      <c r="D11" s="182"/>
      <c r="E11" s="190"/>
      <c r="F11" s="195">
        <f>DATE($M$2,$S$2,1)</f>
        <v>46113</v>
      </c>
      <c r="G11" s="195">
        <f>DATE($M$2,$S$2,2)</f>
        <v>46114</v>
      </c>
      <c r="H11" s="195">
        <f>DATE($M$2,$S$2,3)</f>
        <v>46115</v>
      </c>
      <c r="I11" s="195">
        <f>DATE($M$2,$S$2,4)</f>
        <v>46116</v>
      </c>
      <c r="J11" s="195">
        <f>DATE($M$2,$S$2,5)</f>
        <v>46117</v>
      </c>
      <c r="K11" s="195">
        <f>DATE($M$2,$S$2,6)</f>
        <v>46118</v>
      </c>
      <c r="L11" s="195">
        <f>DATE($M$2,$S$2,7)</f>
        <v>46119</v>
      </c>
      <c r="M11" s="195">
        <f>DATE($M$2,$S$2,8)</f>
        <v>46120</v>
      </c>
      <c r="N11" s="195">
        <f>DATE($M$2,$S$2,9)</f>
        <v>46121</v>
      </c>
      <c r="O11" s="195">
        <f>DATE($M$2,$S$2,10)</f>
        <v>46122</v>
      </c>
      <c r="P11" s="195">
        <f>DATE($M$2,$S$2,11)</f>
        <v>46123</v>
      </c>
      <c r="Q11" s="195">
        <f>DATE($M$2,$S$2,12)</f>
        <v>46124</v>
      </c>
      <c r="R11" s="195">
        <f>DATE($M$2,$S$2,13)</f>
        <v>46125</v>
      </c>
      <c r="S11" s="195">
        <f>DATE($M$2,$S$2,14)</f>
        <v>46126</v>
      </c>
      <c r="T11" s="195">
        <f>DATE($M$2,$S$2,15)</f>
        <v>46127</v>
      </c>
      <c r="U11" s="195">
        <f>DATE($M$2,$S$2,16)</f>
        <v>46128</v>
      </c>
      <c r="V11" s="195">
        <f>DATE($M$2,$S$2,17)</f>
        <v>46129</v>
      </c>
      <c r="W11" s="195">
        <f>DATE($M$2,$S$2,18)</f>
        <v>46130</v>
      </c>
      <c r="X11" s="195">
        <f>DATE($M$2,$S$2,19)</f>
        <v>46131</v>
      </c>
      <c r="Y11" s="195">
        <f>DATE($M$2,$S$2,20)</f>
        <v>46132</v>
      </c>
      <c r="Z11" s="195">
        <f>DATE($M$2,$S$2,21)</f>
        <v>46133</v>
      </c>
      <c r="AA11" s="195">
        <f>DATE($M$2,$S$2,22)</f>
        <v>46134</v>
      </c>
      <c r="AB11" s="195">
        <f>DATE($M$2,$S$2,23)</f>
        <v>46135</v>
      </c>
      <c r="AC11" s="195">
        <f>DATE($M$2,$S$2,24)</f>
        <v>46136</v>
      </c>
      <c r="AD11" s="195">
        <f>DATE($M$2,$S$2,25)</f>
        <v>46137</v>
      </c>
      <c r="AE11" s="195">
        <f>DATE($M$2,$S$2,26)</f>
        <v>46138</v>
      </c>
      <c r="AF11" s="195">
        <f>DATE($M$2,$S$2,27)</f>
        <v>46139</v>
      </c>
      <c r="AG11" s="195">
        <f>DATE($M$2,$S$2,28)</f>
        <v>46140</v>
      </c>
      <c r="AH11" s="195">
        <f>IF(DAY(EOMONTH(F11,0))&lt;29,"",DATE($M$2,$S$2,29))</f>
        <v>46141</v>
      </c>
      <c r="AI11" s="195">
        <f>IF(DAY(EOMONTH(F11,0))&lt;30,"",DATE($M$2,$S$2,30))</f>
        <v>46142</v>
      </c>
      <c r="AJ11" s="195" t="str">
        <f>IF(DAY(EOMONTH(F11,0))&lt;31,"",DATE($M$2,$S$2,31))</f>
        <v/>
      </c>
      <c r="AK11" s="189"/>
      <c r="AL11" s="160"/>
      <c r="AM11" s="220"/>
      <c r="AN11" s="220"/>
    </row>
    <row r="12" spans="1:40" ht="18" customHeight="1">
      <c r="A12" s="153">
        <v>1</v>
      </c>
      <c r="B12" s="167" t="s">
        <v>223</v>
      </c>
      <c r="C12" s="175" t="s">
        <v>186</v>
      </c>
      <c r="D12" s="183"/>
      <c r="E12" s="183" t="s">
        <v>224</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ref="AK12:AK32" si="0">+SUM(F12:AJ12)</f>
        <v>160</v>
      </c>
      <c r="AL12" s="216">
        <f t="shared" ref="AL12:AL32" si="1">IF($AK$3="４週",AK12/4,AK12/(DAY(EOMONTH($F$10,0))/7))</f>
        <v>40</v>
      </c>
      <c r="AM12" s="221"/>
      <c r="AN12" s="221"/>
    </row>
    <row r="13" spans="1:40" ht="18" customHeight="1">
      <c r="A13" s="153">
        <v>2</v>
      </c>
      <c r="B13" s="167" t="s">
        <v>270</v>
      </c>
      <c r="C13" s="175" t="s">
        <v>186</v>
      </c>
      <c r="D13" s="183"/>
      <c r="E13" s="183" t="s">
        <v>400</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0" ht="18" customHeight="1">
      <c r="A14" s="153">
        <v>3</v>
      </c>
      <c r="B14" s="167" t="s">
        <v>308</v>
      </c>
      <c r="C14" s="175" t="s">
        <v>186</v>
      </c>
      <c r="D14" s="183"/>
      <c r="E14" s="183" t="s">
        <v>27</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186"/>
      <c r="AI14" s="186"/>
      <c r="AJ14" s="186"/>
      <c r="AK14" s="214">
        <f t="shared" si="0"/>
        <v>160</v>
      </c>
      <c r="AL14" s="216">
        <f t="shared" si="1"/>
        <v>40</v>
      </c>
      <c r="AM14" s="221"/>
      <c r="AN14" s="221"/>
    </row>
    <row r="15" spans="1:40" ht="18" customHeight="1">
      <c r="A15" s="153">
        <v>4</v>
      </c>
      <c r="B15" s="167" t="s">
        <v>309</v>
      </c>
      <c r="C15" s="175" t="s">
        <v>186</v>
      </c>
      <c r="D15" s="183"/>
      <c r="E15" s="183" t="s">
        <v>401</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186"/>
      <c r="AI15" s="186"/>
      <c r="AJ15" s="186"/>
      <c r="AK15" s="214">
        <f t="shared" si="0"/>
        <v>160</v>
      </c>
      <c r="AL15" s="216">
        <f t="shared" si="1"/>
        <v>40</v>
      </c>
      <c r="AM15" s="221"/>
      <c r="AN15" s="221"/>
    </row>
    <row r="16" spans="1:40" ht="18" customHeight="1">
      <c r="A16" s="153">
        <v>5</v>
      </c>
      <c r="B16" s="167" t="s">
        <v>311</v>
      </c>
      <c r="C16" s="175" t="s">
        <v>186</v>
      </c>
      <c r="D16" s="183"/>
      <c r="E16" s="183" t="s">
        <v>369</v>
      </c>
      <c r="F16" s="186">
        <v>8</v>
      </c>
      <c r="G16" s="186">
        <v>8</v>
      </c>
      <c r="H16" s="186">
        <v>8</v>
      </c>
      <c r="I16" s="186"/>
      <c r="J16" s="186"/>
      <c r="K16" s="186">
        <v>8</v>
      </c>
      <c r="L16" s="186">
        <v>8</v>
      </c>
      <c r="M16" s="186">
        <v>8</v>
      </c>
      <c r="N16" s="186">
        <v>8</v>
      </c>
      <c r="O16" s="186">
        <v>8</v>
      </c>
      <c r="P16" s="186"/>
      <c r="Q16" s="186"/>
      <c r="R16" s="186">
        <v>8</v>
      </c>
      <c r="S16" s="186">
        <v>8</v>
      </c>
      <c r="T16" s="186">
        <v>8</v>
      </c>
      <c r="U16" s="186">
        <v>8</v>
      </c>
      <c r="V16" s="186">
        <v>8</v>
      </c>
      <c r="W16" s="186"/>
      <c r="X16" s="186"/>
      <c r="Y16" s="186">
        <v>8</v>
      </c>
      <c r="Z16" s="186">
        <v>8</v>
      </c>
      <c r="AA16" s="186">
        <v>8</v>
      </c>
      <c r="AB16" s="186">
        <v>8</v>
      </c>
      <c r="AC16" s="186">
        <v>8</v>
      </c>
      <c r="AD16" s="186"/>
      <c r="AE16" s="186"/>
      <c r="AF16" s="186">
        <v>8</v>
      </c>
      <c r="AG16" s="186">
        <v>8</v>
      </c>
      <c r="AH16" s="186"/>
      <c r="AI16" s="186"/>
      <c r="AJ16" s="186"/>
      <c r="AK16" s="214">
        <f t="shared" si="0"/>
        <v>160</v>
      </c>
      <c r="AL16" s="216">
        <f t="shared" si="1"/>
        <v>40</v>
      </c>
      <c r="AM16" s="221"/>
      <c r="AN16" s="221"/>
    </row>
    <row r="17" spans="1:43" ht="18" customHeight="1">
      <c r="A17" s="153">
        <v>6</v>
      </c>
      <c r="B17" s="167" t="s">
        <v>311</v>
      </c>
      <c r="C17" s="175" t="s">
        <v>186</v>
      </c>
      <c r="D17" s="183"/>
      <c r="E17" s="183" t="s">
        <v>386</v>
      </c>
      <c r="F17" s="186">
        <v>8</v>
      </c>
      <c r="G17" s="186">
        <v>8</v>
      </c>
      <c r="H17" s="186">
        <v>8</v>
      </c>
      <c r="I17" s="186"/>
      <c r="J17" s="186"/>
      <c r="K17" s="186">
        <v>8</v>
      </c>
      <c r="L17" s="186">
        <v>8</v>
      </c>
      <c r="M17" s="186">
        <v>8</v>
      </c>
      <c r="N17" s="186">
        <v>8</v>
      </c>
      <c r="O17" s="186">
        <v>8</v>
      </c>
      <c r="P17" s="186"/>
      <c r="Q17" s="186"/>
      <c r="R17" s="186">
        <v>8</v>
      </c>
      <c r="S17" s="186">
        <v>8</v>
      </c>
      <c r="T17" s="186">
        <v>8</v>
      </c>
      <c r="U17" s="186">
        <v>8</v>
      </c>
      <c r="V17" s="186">
        <v>8</v>
      </c>
      <c r="W17" s="186"/>
      <c r="X17" s="186"/>
      <c r="Y17" s="186">
        <v>8</v>
      </c>
      <c r="Z17" s="186">
        <v>8</v>
      </c>
      <c r="AA17" s="186">
        <v>8</v>
      </c>
      <c r="AB17" s="186">
        <v>8</v>
      </c>
      <c r="AC17" s="186">
        <v>8</v>
      </c>
      <c r="AD17" s="186"/>
      <c r="AE17" s="186"/>
      <c r="AF17" s="186">
        <v>8</v>
      </c>
      <c r="AG17" s="186">
        <v>8</v>
      </c>
      <c r="AH17" s="186"/>
      <c r="AI17" s="186"/>
      <c r="AJ17" s="186"/>
      <c r="AK17" s="214">
        <f t="shared" si="0"/>
        <v>160</v>
      </c>
      <c r="AL17" s="216">
        <f t="shared" si="1"/>
        <v>40</v>
      </c>
      <c r="AM17" s="221"/>
      <c r="AN17" s="221"/>
    </row>
    <row r="18" spans="1:43" ht="18" customHeight="1">
      <c r="A18" s="153">
        <v>7</v>
      </c>
      <c r="B18" s="167"/>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3" ht="18" customHeight="1">
      <c r="A19" s="153">
        <v>8</v>
      </c>
      <c r="B19" s="167"/>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3" ht="18" customHeight="1">
      <c r="A20" s="153">
        <v>9</v>
      </c>
      <c r="B20" s="167"/>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3" ht="18" customHeight="1">
      <c r="A21" s="153">
        <v>10</v>
      </c>
      <c r="B21" s="167"/>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3" ht="18" customHeight="1">
      <c r="A22" s="153">
        <v>11</v>
      </c>
      <c r="B22" s="167"/>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3" ht="18" customHeight="1">
      <c r="A23" s="153">
        <v>12</v>
      </c>
      <c r="B23" s="167"/>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3" ht="18" customHeight="1">
      <c r="A24" s="153">
        <v>13</v>
      </c>
      <c r="B24" s="167"/>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3" ht="18" customHeight="1">
      <c r="A25" s="153">
        <v>14</v>
      </c>
      <c r="B25" s="167"/>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3" ht="18" customHeight="1">
      <c r="A26" s="153">
        <v>15</v>
      </c>
      <c r="B26" s="167"/>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3" ht="18" customHeight="1">
      <c r="A27" s="153">
        <v>16</v>
      </c>
      <c r="B27" s="167"/>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3" ht="18" customHeight="1">
      <c r="A28" s="153">
        <v>17</v>
      </c>
      <c r="B28" s="167"/>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3" ht="18" customHeight="1">
      <c r="A29" s="153">
        <v>18</v>
      </c>
      <c r="B29" s="167"/>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3" ht="18" customHeight="1">
      <c r="A30" s="153">
        <v>19</v>
      </c>
      <c r="B30" s="167"/>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3" ht="18" customHeight="1">
      <c r="A31" s="153">
        <v>20</v>
      </c>
      <c r="B31" s="167"/>
      <c r="C31" s="177"/>
      <c r="D31" s="184"/>
      <c r="E31" s="192"/>
      <c r="F31" s="186"/>
      <c r="G31" s="186"/>
      <c r="H31" s="186"/>
      <c r="I31" s="186"/>
      <c r="J31" s="186"/>
      <c r="K31" s="186"/>
      <c r="L31" s="186"/>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214">
        <f t="shared" si="0"/>
        <v>0</v>
      </c>
      <c r="AL31" s="216">
        <f t="shared" si="1"/>
        <v>0</v>
      </c>
      <c r="AM31" s="221"/>
      <c r="AN31" s="221"/>
    </row>
    <row r="32" spans="1:43" ht="18" customHeight="1">
      <c r="A32" s="154" t="s">
        <v>144</v>
      </c>
      <c r="B32" s="168"/>
      <c r="C32" s="168"/>
      <c r="D32" s="168"/>
      <c r="E32" s="168"/>
      <c r="F32" s="178">
        <f t="shared" ref="F32:AJ32" si="2">+SUM(F12:F31)</f>
        <v>48</v>
      </c>
      <c r="G32" s="178">
        <f t="shared" si="2"/>
        <v>48</v>
      </c>
      <c r="H32" s="178">
        <f t="shared" si="2"/>
        <v>48</v>
      </c>
      <c r="I32" s="178">
        <f t="shared" si="2"/>
        <v>0</v>
      </c>
      <c r="J32" s="178">
        <f t="shared" si="2"/>
        <v>0</v>
      </c>
      <c r="K32" s="178">
        <f t="shared" si="2"/>
        <v>48</v>
      </c>
      <c r="L32" s="178">
        <f t="shared" si="2"/>
        <v>48</v>
      </c>
      <c r="M32" s="178">
        <f t="shared" si="2"/>
        <v>48</v>
      </c>
      <c r="N32" s="178">
        <f t="shared" si="2"/>
        <v>48</v>
      </c>
      <c r="O32" s="178">
        <f t="shared" si="2"/>
        <v>48</v>
      </c>
      <c r="P32" s="178">
        <f t="shared" si="2"/>
        <v>0</v>
      </c>
      <c r="Q32" s="178">
        <f t="shared" si="2"/>
        <v>0</v>
      </c>
      <c r="R32" s="178">
        <f t="shared" si="2"/>
        <v>48</v>
      </c>
      <c r="S32" s="178">
        <f t="shared" si="2"/>
        <v>48</v>
      </c>
      <c r="T32" s="178">
        <f t="shared" si="2"/>
        <v>48</v>
      </c>
      <c r="U32" s="178">
        <f t="shared" si="2"/>
        <v>48</v>
      </c>
      <c r="V32" s="178">
        <f t="shared" si="2"/>
        <v>48</v>
      </c>
      <c r="W32" s="178">
        <f t="shared" si="2"/>
        <v>0</v>
      </c>
      <c r="X32" s="178">
        <f t="shared" si="2"/>
        <v>0</v>
      </c>
      <c r="Y32" s="178">
        <f t="shared" si="2"/>
        <v>48</v>
      </c>
      <c r="Z32" s="178">
        <f t="shared" si="2"/>
        <v>48</v>
      </c>
      <c r="AA32" s="178">
        <f t="shared" si="2"/>
        <v>48</v>
      </c>
      <c r="AB32" s="178">
        <f t="shared" si="2"/>
        <v>48</v>
      </c>
      <c r="AC32" s="178">
        <f t="shared" si="2"/>
        <v>48</v>
      </c>
      <c r="AD32" s="178">
        <f t="shared" si="2"/>
        <v>0</v>
      </c>
      <c r="AE32" s="178">
        <f t="shared" si="2"/>
        <v>0</v>
      </c>
      <c r="AF32" s="178">
        <f t="shared" si="2"/>
        <v>48</v>
      </c>
      <c r="AG32" s="178">
        <f t="shared" si="2"/>
        <v>48</v>
      </c>
      <c r="AH32" s="178">
        <f t="shared" si="2"/>
        <v>0</v>
      </c>
      <c r="AI32" s="178">
        <f t="shared" si="2"/>
        <v>0</v>
      </c>
      <c r="AJ32" s="178">
        <f t="shared" si="2"/>
        <v>0</v>
      </c>
      <c r="AK32" s="214">
        <f t="shared" si="0"/>
        <v>960</v>
      </c>
      <c r="AL32" s="216">
        <f t="shared" si="1"/>
        <v>240</v>
      </c>
      <c r="AM32" s="152"/>
      <c r="AN32" s="152"/>
      <c r="AP32" s="187"/>
      <c r="AQ32" s="187"/>
    </row>
    <row r="33" spans="1:45"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c r="AP33" s="187"/>
      <c r="AQ33" s="187"/>
    </row>
    <row r="34" spans="1:45"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5"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5" ht="21" customHeight="1">
      <c r="A36" s="156" t="s">
        <v>33</v>
      </c>
      <c r="B36" s="155"/>
      <c r="C36" s="155"/>
      <c r="D36" s="155"/>
      <c r="E36" s="155"/>
      <c r="F36" s="155"/>
      <c r="G36" s="147"/>
      <c r="H36" s="147"/>
      <c r="I36" s="147"/>
      <c r="J36" s="147"/>
      <c r="K36" s="147"/>
      <c r="L36" s="147"/>
      <c r="M36" s="147"/>
      <c r="N36" s="147"/>
      <c r="O36" s="147"/>
      <c r="AM36" s="155"/>
      <c r="AN36" s="149"/>
    </row>
    <row r="37" spans="1:45" ht="24.95" customHeight="1">
      <c r="A37" s="157"/>
      <c r="B37" s="157"/>
      <c r="C37" s="157"/>
      <c r="D37" s="185">
        <v>4</v>
      </c>
      <c r="E37" s="185">
        <v>5</v>
      </c>
      <c r="F37" s="185">
        <v>6</v>
      </c>
      <c r="G37" s="185"/>
      <c r="H37" s="185"/>
      <c r="I37" s="185">
        <v>7</v>
      </c>
      <c r="J37" s="185"/>
      <c r="K37" s="185"/>
      <c r="L37" s="185">
        <v>8</v>
      </c>
      <c r="M37" s="185"/>
      <c r="N37" s="185"/>
      <c r="O37" s="185">
        <v>9</v>
      </c>
      <c r="P37" s="185"/>
      <c r="Q37" s="185"/>
      <c r="R37" s="185">
        <v>10</v>
      </c>
      <c r="S37" s="185"/>
      <c r="T37" s="185"/>
      <c r="U37" s="185">
        <v>11</v>
      </c>
      <c r="V37" s="185"/>
      <c r="W37" s="185"/>
      <c r="X37" s="185">
        <v>12</v>
      </c>
      <c r="Y37" s="185"/>
      <c r="Z37" s="185"/>
      <c r="AA37" s="185">
        <v>1</v>
      </c>
      <c r="AB37" s="185"/>
      <c r="AC37" s="185"/>
      <c r="AD37" s="185">
        <v>2</v>
      </c>
      <c r="AE37" s="185"/>
      <c r="AF37" s="185"/>
      <c r="AG37" s="185">
        <v>3</v>
      </c>
      <c r="AH37" s="185"/>
      <c r="AI37" s="185"/>
      <c r="AJ37" s="157" t="s">
        <v>275</v>
      </c>
      <c r="AK37" s="157"/>
      <c r="AL37" s="160" t="s">
        <v>276</v>
      </c>
      <c r="AM37" s="187"/>
      <c r="AN37" s="187"/>
      <c r="AO37" s="187"/>
    </row>
    <row r="38" spans="1:45" ht="18" customHeight="1">
      <c r="A38" s="158" t="s">
        <v>277</v>
      </c>
      <c r="B38" s="158"/>
      <c r="C38" s="158"/>
      <c r="D38" s="186">
        <v>1400</v>
      </c>
      <c r="E38" s="186">
        <v>1310</v>
      </c>
      <c r="F38" s="186">
        <v>1400</v>
      </c>
      <c r="G38" s="186"/>
      <c r="H38" s="186"/>
      <c r="I38" s="186">
        <v>1470</v>
      </c>
      <c r="J38" s="186"/>
      <c r="K38" s="186"/>
      <c r="L38" s="186">
        <v>1470</v>
      </c>
      <c r="M38" s="186"/>
      <c r="N38" s="186"/>
      <c r="O38" s="186">
        <v>1330</v>
      </c>
      <c r="P38" s="186"/>
      <c r="Q38" s="186"/>
      <c r="R38" s="186">
        <v>1400</v>
      </c>
      <c r="S38" s="186"/>
      <c r="T38" s="186"/>
      <c r="U38" s="186">
        <v>1400</v>
      </c>
      <c r="V38" s="186"/>
      <c r="W38" s="186"/>
      <c r="X38" s="186">
        <v>1330</v>
      </c>
      <c r="Y38" s="186"/>
      <c r="Z38" s="186"/>
      <c r="AA38" s="186">
        <v>1330</v>
      </c>
      <c r="AB38" s="186"/>
      <c r="AC38" s="186"/>
      <c r="AD38" s="186">
        <v>1330</v>
      </c>
      <c r="AE38" s="186"/>
      <c r="AF38" s="186"/>
      <c r="AG38" s="186">
        <v>1400</v>
      </c>
      <c r="AH38" s="186"/>
      <c r="AI38" s="186"/>
      <c r="AJ38" s="181">
        <f>SUM(D38:AI38)</f>
        <v>16570</v>
      </c>
      <c r="AK38" s="181"/>
      <c r="AL38" s="217">
        <f>ROUNDUP(AJ38/AJ39,1)</f>
        <v>70</v>
      </c>
      <c r="AM38" s="187"/>
      <c r="AN38" s="187"/>
      <c r="AO38" s="187"/>
    </row>
    <row r="39" spans="1:45" ht="18" customHeight="1">
      <c r="A39" s="158" t="s">
        <v>279</v>
      </c>
      <c r="B39" s="158"/>
      <c r="C39" s="158"/>
      <c r="D39" s="186">
        <v>20</v>
      </c>
      <c r="E39" s="186">
        <v>19</v>
      </c>
      <c r="F39" s="186">
        <v>20</v>
      </c>
      <c r="G39" s="186"/>
      <c r="H39" s="186"/>
      <c r="I39" s="186">
        <v>21</v>
      </c>
      <c r="J39" s="186"/>
      <c r="K39" s="186"/>
      <c r="L39" s="186">
        <v>21</v>
      </c>
      <c r="M39" s="186"/>
      <c r="N39" s="186"/>
      <c r="O39" s="186">
        <v>19</v>
      </c>
      <c r="P39" s="186"/>
      <c r="Q39" s="186"/>
      <c r="R39" s="186">
        <v>20</v>
      </c>
      <c r="S39" s="186"/>
      <c r="T39" s="186"/>
      <c r="U39" s="186">
        <v>20</v>
      </c>
      <c r="V39" s="186"/>
      <c r="W39" s="186"/>
      <c r="X39" s="186">
        <v>19</v>
      </c>
      <c r="Y39" s="186"/>
      <c r="Z39" s="186"/>
      <c r="AA39" s="186">
        <v>19</v>
      </c>
      <c r="AB39" s="186"/>
      <c r="AC39" s="186"/>
      <c r="AD39" s="186">
        <v>19</v>
      </c>
      <c r="AE39" s="186"/>
      <c r="AF39" s="186"/>
      <c r="AG39" s="186">
        <v>20</v>
      </c>
      <c r="AH39" s="186"/>
      <c r="AI39" s="186"/>
      <c r="AJ39" s="181">
        <f>+SUM(D39:AI39)</f>
        <v>237</v>
      </c>
      <c r="AK39" s="181"/>
      <c r="AL39" s="218"/>
      <c r="AM39" s="187"/>
      <c r="AN39" s="187"/>
      <c r="AO39" s="187"/>
    </row>
    <row r="40" spans="1:45" ht="5.0999999999999996" customHeight="1">
      <c r="A40" s="159"/>
      <c r="B40" s="159"/>
      <c r="C40" s="159"/>
      <c r="D40" s="187"/>
      <c r="E40" s="187"/>
      <c r="F40" s="187"/>
      <c r="G40" s="187"/>
      <c r="H40" s="18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01"/>
      <c r="AK40" s="147"/>
      <c r="AL40" s="155"/>
      <c r="AM40" s="155"/>
      <c r="AN40" s="149"/>
    </row>
    <row r="41" spans="1:45" ht="18" customHeight="1">
      <c r="A41" s="156" t="s">
        <v>229</v>
      </c>
      <c r="B41" s="147"/>
      <c r="D41" s="147"/>
      <c r="E41" s="147"/>
      <c r="F41" s="147"/>
      <c r="G41" s="147"/>
      <c r="H41" s="147"/>
      <c r="I41" s="187"/>
      <c r="J41" s="187"/>
      <c r="K41" s="187"/>
      <c r="L41" s="187"/>
      <c r="M41" s="187"/>
      <c r="N41" s="187"/>
      <c r="O41" s="147"/>
      <c r="P41" s="147"/>
      <c r="Q41" s="147"/>
      <c r="R41" s="147"/>
      <c r="S41" s="147"/>
      <c r="T41" s="147"/>
      <c r="U41" s="147"/>
      <c r="V41" s="147"/>
      <c r="W41" s="155"/>
      <c r="X41" s="147"/>
      <c r="Y41" s="147"/>
      <c r="Z41" s="147"/>
      <c r="AA41" s="147"/>
      <c r="AB41" s="147"/>
      <c r="AC41" s="147"/>
      <c r="AD41" s="147"/>
      <c r="AE41" s="147"/>
      <c r="AF41" s="147"/>
      <c r="AG41" s="147"/>
      <c r="AH41" s="147"/>
      <c r="AI41" s="147"/>
      <c r="AJ41" s="201"/>
      <c r="AK41" s="147"/>
      <c r="AL41" s="155"/>
      <c r="AM41" s="155"/>
      <c r="AN41" s="149"/>
    </row>
    <row r="42" spans="1:45" ht="24.95" customHeight="1">
      <c r="A42" s="157" t="s">
        <v>90</v>
      </c>
      <c r="B42" s="157"/>
      <c r="C42" s="157" t="s">
        <v>270</v>
      </c>
      <c r="D42" s="157"/>
      <c r="E42" s="160" t="s">
        <v>127</v>
      </c>
      <c r="F42" s="160"/>
      <c r="G42" s="160"/>
      <c r="H42" s="160"/>
      <c r="I42" s="179" t="s">
        <v>220</v>
      </c>
      <c r="J42" s="188"/>
      <c r="K42" s="188"/>
      <c r="L42" s="188"/>
      <c r="M42" s="188"/>
      <c r="N42" s="189"/>
      <c r="O42" s="187"/>
      <c r="P42" s="187"/>
      <c r="Q42" s="187"/>
      <c r="R42" s="187"/>
      <c r="S42" s="187"/>
      <c r="T42" s="187"/>
      <c r="U42" s="187"/>
      <c r="W42" s="155"/>
      <c r="X42" s="147"/>
      <c r="Y42" s="147"/>
      <c r="Z42" s="147"/>
      <c r="AA42" s="147"/>
      <c r="AB42" s="147"/>
      <c r="AC42" s="147"/>
      <c r="AD42" s="147"/>
      <c r="AE42" s="147"/>
      <c r="AF42" s="147"/>
      <c r="AG42" s="147"/>
      <c r="AH42" s="147"/>
      <c r="AI42" s="147"/>
      <c r="AJ42" s="201"/>
      <c r="AK42" s="147"/>
      <c r="AL42" s="155"/>
      <c r="AM42" s="155"/>
      <c r="AN42" s="149"/>
    </row>
    <row r="43" spans="1:45" ht="18" customHeight="1">
      <c r="A43" s="160" t="s">
        <v>62</v>
      </c>
      <c r="B43" s="160"/>
      <c r="C43" s="178">
        <f>ROUNDDOWN(IF(AL38&lt;=60,1,1+ROUNDUP((AL38-60)/40,0)),1)</f>
        <v>2</v>
      </c>
      <c r="D43" s="178"/>
      <c r="E43" s="178">
        <f>ROUNDDOWN(AL38/6,1)</f>
        <v>11.6</v>
      </c>
      <c r="F43" s="178"/>
      <c r="G43" s="178"/>
      <c r="H43" s="178"/>
      <c r="I43" s="178">
        <f>ROUNDDOWN(AL38/15,1)</f>
        <v>4.5999999999999996</v>
      </c>
      <c r="J43" s="178"/>
      <c r="K43" s="178"/>
      <c r="L43" s="178"/>
      <c r="M43" s="178"/>
      <c r="N43" s="178"/>
      <c r="O43" s="187"/>
      <c r="P43" s="187"/>
      <c r="Q43" s="187"/>
      <c r="R43" s="187"/>
      <c r="S43" s="187"/>
      <c r="T43" s="187"/>
      <c r="U43" s="187"/>
      <c r="W43" s="155"/>
      <c r="X43" s="147"/>
      <c r="Y43" s="147"/>
      <c r="Z43" s="147"/>
      <c r="AA43" s="147"/>
      <c r="AB43" s="147"/>
      <c r="AC43" s="147"/>
      <c r="AD43" s="147"/>
      <c r="AE43" s="147"/>
      <c r="AF43" s="147"/>
      <c r="AG43" s="147"/>
      <c r="AH43" s="147"/>
      <c r="AI43" s="147"/>
      <c r="AJ43" s="201"/>
      <c r="AK43" s="147"/>
      <c r="AL43" s="155"/>
      <c r="AM43" s="155"/>
      <c r="AN43" s="149"/>
    </row>
    <row r="44" spans="1:45" s="145" customFormat="1" ht="5.0999999999999996" customHeight="1">
      <c r="A44" s="159"/>
      <c r="B44" s="159"/>
      <c r="C44" s="159"/>
      <c r="D44" s="159"/>
      <c r="E44" s="159"/>
      <c r="F44" s="159"/>
      <c r="G44" s="159"/>
      <c r="H44" s="159"/>
      <c r="I44" s="159"/>
      <c r="J44" s="147"/>
      <c r="K44" s="147"/>
      <c r="L44" s="147"/>
      <c r="M44" s="201"/>
      <c r="N44" s="147"/>
      <c r="O44" s="147"/>
      <c r="P44" s="147"/>
      <c r="Q44" s="187"/>
      <c r="W44" s="155"/>
      <c r="X44" s="147"/>
      <c r="Y44" s="147"/>
      <c r="Z44" s="147"/>
      <c r="AA44" s="147"/>
      <c r="AB44" s="147"/>
      <c r="AC44" s="147"/>
      <c r="AD44" s="147"/>
      <c r="AE44" s="147"/>
      <c r="AF44" s="147"/>
      <c r="AG44" s="147"/>
      <c r="AH44" s="147"/>
      <c r="AI44" s="147"/>
      <c r="AJ44" s="201"/>
      <c r="AK44" s="147"/>
      <c r="AL44" s="155"/>
      <c r="AM44" s="155"/>
      <c r="AN44" s="149"/>
    </row>
    <row r="45" spans="1:45" s="145" customFormat="1" ht="21" customHeight="1">
      <c r="A45" s="156" t="s">
        <v>253</v>
      </c>
      <c r="C45" s="161"/>
      <c r="D45" s="161"/>
      <c r="E45" s="161"/>
      <c r="F45" s="161"/>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61"/>
      <c r="AM45" s="161"/>
      <c r="AN45" s="149"/>
    </row>
    <row r="46" spans="1:45" s="145" customFormat="1" ht="24.95" customHeight="1">
      <c r="A46" s="149"/>
      <c r="B46" s="155"/>
      <c r="C46" s="179" t="str">
        <v>管理者</v>
      </c>
      <c r="D46" s="188"/>
      <c r="E46" s="160" t="str">
        <v>サービス管理責任者</v>
      </c>
      <c r="F46" s="160"/>
      <c r="G46" s="160"/>
      <c r="H46" s="160"/>
      <c r="I46" s="179" t="str">
        <v>就労支援員</v>
      </c>
      <c r="J46" s="188"/>
      <c r="K46" s="188"/>
      <c r="L46" s="188"/>
      <c r="M46" s="188"/>
      <c r="N46" s="189"/>
      <c r="O46" s="179" t="str">
        <v>職業指導員</v>
      </c>
      <c r="P46" s="188"/>
      <c r="Q46" s="188"/>
      <c r="R46" s="188"/>
      <c r="S46" s="188"/>
      <c r="T46" s="189"/>
      <c r="U46" s="179" t="str">
        <v>生活支援員</v>
      </c>
      <c r="V46" s="188"/>
      <c r="W46" s="188"/>
      <c r="X46" s="188"/>
      <c r="Y46" s="188"/>
      <c r="Z46" s="189"/>
      <c r="AA46" s="179" t="str">
        <v>-</v>
      </c>
      <c r="AB46" s="188"/>
      <c r="AC46" s="188"/>
      <c r="AD46" s="188"/>
      <c r="AE46" s="188"/>
      <c r="AF46" s="189"/>
      <c r="AG46" s="160" t="str">
        <v>-</v>
      </c>
      <c r="AH46" s="160"/>
      <c r="AI46" s="160"/>
      <c r="AJ46" s="160"/>
      <c r="AK46" s="160"/>
      <c r="AL46" s="160" t="str">
        <v>-</v>
      </c>
      <c r="AM46" s="160"/>
      <c r="AN46" s="149"/>
    </row>
    <row r="47" spans="1:45" s="145" customFormat="1" ht="18" customHeight="1">
      <c r="A47" s="149"/>
      <c r="B47" s="155"/>
      <c r="C47" s="154" t="s">
        <v>254</v>
      </c>
      <c r="D47" s="154" t="s">
        <v>255</v>
      </c>
      <c r="E47" s="157" t="s">
        <v>254</v>
      </c>
      <c r="F47" s="157" t="s">
        <v>255</v>
      </c>
      <c r="G47" s="157"/>
      <c r="H47" s="157"/>
      <c r="I47" s="154" t="s">
        <v>254</v>
      </c>
      <c r="J47" s="168"/>
      <c r="K47" s="199"/>
      <c r="L47" s="154" t="s">
        <v>255</v>
      </c>
      <c r="M47" s="168"/>
      <c r="N47" s="199"/>
      <c r="O47" s="154" t="s">
        <v>254</v>
      </c>
      <c r="P47" s="168"/>
      <c r="Q47" s="199"/>
      <c r="R47" s="154" t="s">
        <v>255</v>
      </c>
      <c r="S47" s="168"/>
      <c r="T47" s="199"/>
      <c r="U47" s="154" t="s">
        <v>254</v>
      </c>
      <c r="V47" s="168"/>
      <c r="W47" s="199"/>
      <c r="X47" s="154" t="s">
        <v>255</v>
      </c>
      <c r="Y47" s="168"/>
      <c r="Z47" s="199"/>
      <c r="AA47" s="154" t="s">
        <v>254</v>
      </c>
      <c r="AB47" s="168"/>
      <c r="AC47" s="199"/>
      <c r="AD47" s="154" t="s">
        <v>255</v>
      </c>
      <c r="AE47" s="168"/>
      <c r="AF47" s="199"/>
      <c r="AG47" s="154" t="s">
        <v>254</v>
      </c>
      <c r="AH47" s="168"/>
      <c r="AI47" s="199"/>
      <c r="AJ47" s="154" t="s">
        <v>255</v>
      </c>
      <c r="AK47" s="199"/>
      <c r="AL47" s="157" t="s">
        <v>61</v>
      </c>
      <c r="AM47" s="157" t="s">
        <v>280</v>
      </c>
      <c r="AN47" s="149"/>
      <c r="AP47" s="147"/>
      <c r="AQ47" s="147"/>
      <c r="AR47" s="147"/>
      <c r="AS47" s="147"/>
    </row>
    <row r="48" spans="1:45" s="145" customFormat="1" ht="18" customHeight="1">
      <c r="A48" s="149"/>
      <c r="B48" s="157" t="s">
        <v>257</v>
      </c>
      <c r="C48" s="157">
        <f>COUNTIFS($B$12:$B$31,C$46,$C$12:$C$31,"A",$E$12:$E$31,"*")</f>
        <v>1</v>
      </c>
      <c r="D48" s="157">
        <f>COUNTIFS($B$12:$B$31,C$46,$C$12:$C$31,"B",$E$12:$E$31,"*")</f>
        <v>0</v>
      </c>
      <c r="E48" s="157">
        <f>COUNTIFS($B$12:$B$31,E$46,$C$12:$C$31,"A",$E$12:$E$31,"*")</f>
        <v>1</v>
      </c>
      <c r="F48" s="154">
        <f>COUNTIFS($B$12:$B$31,E$46,$C$12:$C$31,"B",$E$12:$E$31,"*")</f>
        <v>0</v>
      </c>
      <c r="G48" s="168"/>
      <c r="H48" s="199"/>
      <c r="I48" s="154">
        <f>COUNTIFS($B$12:$B$31,I$46,$C$12:$C$31,"A",$E$12:$E$31,"*")</f>
        <v>1</v>
      </c>
      <c r="J48" s="168"/>
      <c r="K48" s="199"/>
      <c r="L48" s="154">
        <f>COUNTIFS($B$12:$B$31,I$46,$C$12:$C$31,"B",$E$12:$E$31,"*")</f>
        <v>0</v>
      </c>
      <c r="M48" s="168"/>
      <c r="N48" s="199"/>
      <c r="O48" s="154">
        <f>COUNTIFS($B$12:$B$31,O$46,$C$12:$C$31,"A",$E$12:$E$31,"*")</f>
        <v>1</v>
      </c>
      <c r="P48" s="168"/>
      <c r="Q48" s="199"/>
      <c r="R48" s="154">
        <f>COUNTIFS($B$12:$B$31,O$46,$C$12:$C$31,"B",$E$12:$E$31,"*")</f>
        <v>0</v>
      </c>
      <c r="S48" s="168"/>
      <c r="T48" s="199"/>
      <c r="U48" s="154">
        <f>COUNTIFS($B$12:$B$31,U$46,$C$12:$C$31,"A",$E$12:$E$31,"*")</f>
        <v>2</v>
      </c>
      <c r="V48" s="168"/>
      <c r="W48" s="199"/>
      <c r="X48" s="154">
        <f>COUNTIFS($B$12:$B$31,U$46,$C$12:$C$31,"B",$E$12:$E$31,"*")</f>
        <v>0</v>
      </c>
      <c r="Y48" s="168"/>
      <c r="Z48" s="199"/>
      <c r="AA48" s="154">
        <f>COUNTIFS($B$12:$B$31,AA$46,$C$12:$C$31,"A",$E$12:$E$31,"*")</f>
        <v>0</v>
      </c>
      <c r="AB48" s="168"/>
      <c r="AC48" s="199"/>
      <c r="AD48" s="154">
        <f>COUNTIFS($B$12:$B$31,AA$46,$C$12:$C$31,"B",$E$12:$E$31,"*")</f>
        <v>0</v>
      </c>
      <c r="AE48" s="168"/>
      <c r="AF48" s="199"/>
      <c r="AG48" s="154">
        <f>COUNTIFS($B$12:$B$31,AG$46,$C$12:$C$31,"A",$E$12:$E$31,"*")</f>
        <v>0</v>
      </c>
      <c r="AH48" s="168"/>
      <c r="AI48" s="199"/>
      <c r="AJ48" s="154">
        <f>COUNTIFS($B$12:$B$31,AG$46,$C$12:$C$31,"B",$E$12:$E$31,"*")</f>
        <v>0</v>
      </c>
      <c r="AK48" s="199"/>
      <c r="AL48" s="157">
        <f>COUNTIFS($B$12:$B$31,AL$46,$C$12:$C$31,"A",$E$12:$E$31,"*")</f>
        <v>0</v>
      </c>
      <c r="AM48" s="157">
        <f>COUNTIFS($B$12:$B$31,AL$46,$C$12:$C$31,"B",$E$12:$E$31,"*")</f>
        <v>0</v>
      </c>
      <c r="AN48" s="149"/>
      <c r="AP48" s="147"/>
      <c r="AQ48" s="147"/>
      <c r="AR48" s="147"/>
      <c r="AS48" s="147"/>
    </row>
    <row r="49" spans="1:45" s="145" customFormat="1" ht="18" customHeight="1">
      <c r="A49" s="149"/>
      <c r="B49" s="160" t="s">
        <v>259</v>
      </c>
      <c r="C49" s="157">
        <f>COUNTIFS($B$12:$B$31,C$46,$C$12:$C$31,"C",$E$12:$E$31,"*")</f>
        <v>0</v>
      </c>
      <c r="D49" s="157">
        <f>COUNTIFS($B$12:$B$31,C$46,$C$12:$C$31,"D",$E$12:$E$31,"*")</f>
        <v>0</v>
      </c>
      <c r="E49" s="157">
        <f>COUNTIFS($B$12:$B$31,E$46,$C$12:$C$31,"C",$E$12:$E$31,"*")</f>
        <v>0</v>
      </c>
      <c r="F49" s="154">
        <f>COUNTIFS($B$12:$B$31,E$46,$C$12:$C$31,"D",$E$12:$E$31,"*")</f>
        <v>0</v>
      </c>
      <c r="G49" s="168"/>
      <c r="H49" s="199"/>
      <c r="I49" s="154">
        <f>COUNTIFS($B$12:$B$31,I$46,$C$12:$C$31,"C",$E$12:$E$31,"*")</f>
        <v>0</v>
      </c>
      <c r="J49" s="168"/>
      <c r="K49" s="199"/>
      <c r="L49" s="154">
        <f>COUNTIFS($B$12:$B$31,I$46,$C$12:$C$31,"D",$E$12:$E$31,"*")</f>
        <v>0</v>
      </c>
      <c r="M49" s="168"/>
      <c r="N49" s="199"/>
      <c r="O49" s="154">
        <f>COUNTIFS($B$12:$B$31,O$46,$C$12:$C$31,"C",$E$12:$E$31,"*")</f>
        <v>0</v>
      </c>
      <c r="P49" s="168"/>
      <c r="Q49" s="199"/>
      <c r="R49" s="154">
        <f>COUNTIFS($B$12:$B$31,O$46,$C$12:$C$31,"D",$E$12:$E$31,"*")</f>
        <v>0</v>
      </c>
      <c r="S49" s="168"/>
      <c r="T49" s="199"/>
      <c r="U49" s="154">
        <f>COUNTIFS($B$12:$B$31,U$46,$C$12:$C$31,"C",$E$12:$E$31,"*")</f>
        <v>0</v>
      </c>
      <c r="V49" s="168"/>
      <c r="W49" s="199"/>
      <c r="X49" s="154">
        <f>COUNTIFS($B$12:$B$31,U$46,$C$12:$C$31,"D",$E$12:$E$31,"*")</f>
        <v>0</v>
      </c>
      <c r="Y49" s="168"/>
      <c r="Z49" s="199"/>
      <c r="AA49" s="154">
        <f>COUNTIFS($B$12:$B$31,AA$46,$C$12:$C$31,"C",$E$12:$E$31,"*")</f>
        <v>0</v>
      </c>
      <c r="AB49" s="168"/>
      <c r="AC49" s="199"/>
      <c r="AD49" s="154">
        <f>COUNTIFS($B$12:$B$31,AA$46,$C$12:$C$31,"D",$E$12:$E$31,"*")</f>
        <v>0</v>
      </c>
      <c r="AE49" s="168"/>
      <c r="AF49" s="199"/>
      <c r="AG49" s="154">
        <f>COUNTIFS($B$12:$B$31,AG$46,$C$12:$C$31,"C",$E$12:$E$31,"*")</f>
        <v>0</v>
      </c>
      <c r="AH49" s="168"/>
      <c r="AI49" s="199"/>
      <c r="AJ49" s="154">
        <f>COUNTIFS($B$12:$B$31,AG$46,$C$12:$C$31,"D",$E$12:$E$31,"*")</f>
        <v>0</v>
      </c>
      <c r="AK49" s="199"/>
      <c r="AL49" s="157">
        <f>COUNTIFS($B$12:$B$31,AL$46,$C$12:$C$31,"C",$E$12:$E$31,"*")</f>
        <v>0</v>
      </c>
      <c r="AM49" s="157">
        <f>COUNTIFS($B$12:$B$31,AL$46,$C$12:$C$31,"D",$E$12:$E$31,"*")</f>
        <v>0</v>
      </c>
      <c r="AN49" s="149"/>
      <c r="AP49" s="147"/>
      <c r="AQ49" s="147"/>
      <c r="AR49" s="147"/>
      <c r="AS49" s="147"/>
    </row>
    <row r="50" spans="1:45" s="145" customFormat="1" ht="24.95" customHeight="1">
      <c r="A50" s="149"/>
      <c r="B50" s="160" t="s">
        <v>260</v>
      </c>
      <c r="C50" s="179">
        <f>IF($AK$3="４週",SUMIFS($AK$12:$AK$31,$B$12:$B$31,C46)/4/$AH$6,IF($AK$3="歴月",SUMIFS($AK$12:$AK$31,$B$12:$B$31,C46)/$AL$6,"記載する期間を選択してください"))</f>
        <v>1</v>
      </c>
      <c r="D50" s="189"/>
      <c r="E50" s="179">
        <f>IF($AK$3="４週",SUMIFS($AK$12:$AK$31,$B$12:$B$31,E46)/4/$AH$6,IF($AK$3="歴月",SUMIFS($AK$12:$AK$31,$B$12:$B$31,E46)/$AL$6,"記載する期間を選択してください"))</f>
        <v>1</v>
      </c>
      <c r="F50" s="188"/>
      <c r="G50" s="188"/>
      <c r="H50" s="189"/>
      <c r="I50" s="179">
        <f>IF($AK$3="４週",SUMIFS($AK$12:$AK$31,$B$12:$B$31,I46)/4/$AH$6,IF($AK$3="歴月",SUMIFS($AK$12:$AK$31,$B$12:$B$31,I46)/$AL$6,"記載する期間を選択してください"))</f>
        <v>1</v>
      </c>
      <c r="J50" s="188"/>
      <c r="K50" s="188"/>
      <c r="L50" s="188"/>
      <c r="M50" s="188"/>
      <c r="N50" s="189"/>
      <c r="O50" s="179">
        <f>IF($AK$3="４週",SUMIFS($AK$12:$AK$31,$B$12:$B$31,O46)/4/$AH$6,IF($AK$3="歴月",SUMIFS($AK$12:$AK$31,$B$12:$B$31,O46)/$AL$6,"記載する期間を選択してください"))</f>
        <v>1</v>
      </c>
      <c r="P50" s="188"/>
      <c r="Q50" s="188"/>
      <c r="R50" s="188"/>
      <c r="S50" s="188"/>
      <c r="T50" s="189"/>
      <c r="U50" s="179">
        <f>IF($AK$3="４週",SUMIFS($AK$12:$AK$31,$B$12:$B$31,U46)/4/$AH$6,IF($AK$3="歴月",SUMIFS($AK$12:$AK$31,$B$12:$B$31,U46)/$AL$6,"記載する期間を選択してください"))</f>
        <v>2</v>
      </c>
      <c r="V50" s="188"/>
      <c r="W50" s="188"/>
      <c r="X50" s="188"/>
      <c r="Y50" s="188"/>
      <c r="Z50" s="189"/>
      <c r="AA50" s="179">
        <f>IF($AK$3="４週",SUMIFS($AK$12:$AK$31,$B$12:$B$31,AA46)/4/$AH$6,IF($AK$3="歴月",SUMIFS($AK$12:$AK$31,$B$12:$B$31,AA46)/$AL$6,"記載する期間を選択してください"))</f>
        <v>0</v>
      </c>
      <c r="AB50" s="188"/>
      <c r="AC50" s="188"/>
      <c r="AD50" s="188"/>
      <c r="AE50" s="188"/>
      <c r="AF50" s="189"/>
      <c r="AG50" s="179">
        <f>IF($AK$3="４週",SUMIFS($AK$12:$AK$31,$B$12:$B$31,AG46)/4/$AH$6,IF($AK$3="歴月",SUMIFS($AK$12:$AK$31,$B$12:$B$31,AG46)/$AL$6,"記載する期間を選択してください"))</f>
        <v>0</v>
      </c>
      <c r="AH50" s="188"/>
      <c r="AI50" s="188"/>
      <c r="AJ50" s="188"/>
      <c r="AK50" s="189"/>
      <c r="AL50" s="179">
        <f>IF($AK$3="４週",SUMIFS($AK$12:$AK$31,$B$12:$B$31,AL46)/4/$AH$6,IF($AK$3="歴月",SUMIFS($AK$12:$AK$31,$B$12:$B$31,AL46)/$AL$6,"記載する期間を選択してください"))</f>
        <v>0</v>
      </c>
      <c r="AM50" s="189"/>
      <c r="AN50" s="149"/>
      <c r="AP50" s="147"/>
      <c r="AQ50" s="147"/>
      <c r="AR50" s="147"/>
      <c r="AS50" s="147"/>
    </row>
    <row r="51" spans="1:45" s="145" customFormat="1" ht="5.0999999999999996" customHeight="1">
      <c r="A51" s="149"/>
      <c r="C51" s="180">
        <v>2</v>
      </c>
      <c r="D51" s="180"/>
      <c r="E51" s="180">
        <v>3</v>
      </c>
      <c r="F51" s="180"/>
      <c r="G51" s="180"/>
      <c r="H51" s="180"/>
      <c r="I51" s="180">
        <v>4</v>
      </c>
      <c r="J51" s="180"/>
      <c r="K51" s="180"/>
      <c r="L51" s="180"/>
      <c r="M51" s="180"/>
      <c r="N51" s="180"/>
      <c r="O51" s="180">
        <v>5</v>
      </c>
      <c r="P51" s="180"/>
      <c r="Q51" s="180"/>
      <c r="R51" s="180"/>
      <c r="S51" s="180"/>
      <c r="T51" s="180"/>
      <c r="U51" s="180">
        <v>6</v>
      </c>
      <c r="V51" s="180"/>
      <c r="W51" s="180"/>
      <c r="X51" s="180"/>
      <c r="Y51" s="180"/>
      <c r="Z51" s="180"/>
      <c r="AA51" s="180">
        <v>7</v>
      </c>
      <c r="AB51" s="180"/>
      <c r="AC51" s="180"/>
      <c r="AD51" s="180"/>
      <c r="AE51" s="180"/>
      <c r="AF51" s="180"/>
      <c r="AG51" s="180">
        <v>8</v>
      </c>
      <c r="AH51" s="180"/>
      <c r="AI51" s="180"/>
      <c r="AJ51" s="180"/>
      <c r="AK51" s="180"/>
      <c r="AL51" s="180">
        <v>9</v>
      </c>
      <c r="AM51" s="161"/>
      <c r="AN51" s="149"/>
      <c r="AP51" s="147"/>
      <c r="AQ51" s="147"/>
      <c r="AR51" s="147"/>
      <c r="AS51" s="147"/>
    </row>
    <row r="52" spans="1:45" ht="15" customHeight="1">
      <c r="A52" s="147" t="s">
        <v>176</v>
      </c>
      <c r="B52" s="230"/>
      <c r="C52" s="230"/>
      <c r="D52" s="230"/>
      <c r="E52" s="230"/>
      <c r="F52" s="236"/>
      <c r="G52" s="230"/>
      <c r="H52" s="180"/>
      <c r="I52" s="180"/>
      <c r="J52" s="180"/>
      <c r="K52" s="180"/>
      <c r="L52" s="180"/>
      <c r="M52" s="180"/>
      <c r="N52" s="180"/>
      <c r="O52" s="180"/>
      <c r="P52" s="180"/>
      <c r="Q52" s="180"/>
      <c r="R52" s="180">
        <v>6</v>
      </c>
      <c r="S52" s="180"/>
      <c r="T52" s="180"/>
      <c r="U52" s="180"/>
      <c r="V52" s="180"/>
      <c r="W52" s="180"/>
      <c r="X52" s="180">
        <v>7</v>
      </c>
      <c r="Y52" s="180"/>
      <c r="Z52" s="180"/>
      <c r="AA52" s="180"/>
      <c r="AB52" s="180"/>
      <c r="AC52" s="180"/>
      <c r="AD52" s="180">
        <v>8</v>
      </c>
      <c r="AE52" s="180"/>
      <c r="AF52" s="180"/>
      <c r="AG52" s="243"/>
      <c r="AH52" s="243"/>
      <c r="AI52" s="243"/>
      <c r="AJ52" s="243">
        <v>9</v>
      </c>
      <c r="AK52" s="180"/>
      <c r="AL52" s="180"/>
      <c r="AM52" s="149"/>
    </row>
    <row r="53" spans="1:45" s="147" customFormat="1" ht="15" customHeight="1">
      <c r="A53" s="147" t="s">
        <v>58</v>
      </c>
      <c r="B53" s="159"/>
      <c r="C53" s="159"/>
      <c r="D53" s="159"/>
      <c r="E53" s="159"/>
      <c r="F53" s="159"/>
      <c r="G53" s="159"/>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P53" s="145"/>
      <c r="AQ53" s="145"/>
      <c r="AR53" s="145"/>
      <c r="AS53" s="145"/>
    </row>
    <row r="54" spans="1:45" s="147" customFormat="1" ht="15" customHeight="1">
      <c r="A54" s="147" t="s">
        <v>177</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c r="AP54" s="145"/>
      <c r="AQ54" s="145"/>
      <c r="AR54" s="145"/>
      <c r="AS54" s="145"/>
    </row>
    <row r="55" spans="1:45" s="147" customFormat="1" ht="15" customHeight="1">
      <c r="A55" s="147" t="s">
        <v>10</v>
      </c>
      <c r="B55" s="159"/>
      <c r="C55" s="159"/>
      <c r="D55" s="159"/>
      <c r="E55" s="159"/>
      <c r="F55" s="159"/>
      <c r="G55" s="159"/>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c r="AP55" s="145"/>
      <c r="AQ55" s="145"/>
      <c r="AR55" s="145"/>
      <c r="AS55" s="145"/>
    </row>
    <row r="56" spans="1:45" s="147" customFormat="1" ht="15" customHeight="1">
      <c r="A56" s="147" t="s">
        <v>376</v>
      </c>
      <c r="B56" s="159"/>
      <c r="C56" s="159"/>
      <c r="D56" s="159"/>
      <c r="E56" s="159"/>
      <c r="F56" s="159"/>
      <c r="G56" s="159"/>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c r="AP56" s="145"/>
      <c r="AQ56" s="145"/>
      <c r="AR56" s="145"/>
      <c r="AS56" s="145"/>
    </row>
    <row r="57" spans="1:45" s="147" customFormat="1" ht="15" customHeight="1">
      <c r="A57" s="147" t="s">
        <v>377</v>
      </c>
      <c r="B57" s="159"/>
      <c r="C57" s="159"/>
      <c r="D57" s="159"/>
      <c r="E57" s="159"/>
      <c r="F57" s="159"/>
      <c r="G57" s="159"/>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c r="AP57" s="145"/>
      <c r="AQ57" s="145"/>
      <c r="AR57" s="145"/>
      <c r="AS57" s="145"/>
    </row>
    <row r="58" spans="1:45" ht="15" customHeight="1">
      <c r="A58" s="147" t="s">
        <v>179</v>
      </c>
      <c r="B58" s="169"/>
      <c r="C58" s="147"/>
      <c r="D58" s="147"/>
      <c r="E58" s="147"/>
      <c r="F58" s="147"/>
      <c r="G58" s="147"/>
    </row>
    <row r="59" spans="1:45" ht="15" customHeight="1">
      <c r="A59" s="147" t="s">
        <v>69</v>
      </c>
      <c r="B59" s="169"/>
      <c r="C59" s="147"/>
      <c r="D59" s="147"/>
      <c r="E59" s="147"/>
      <c r="F59" s="147"/>
      <c r="G59" s="147"/>
    </row>
    <row r="60" spans="1:45" ht="15" customHeight="1">
      <c r="A60" s="147"/>
      <c r="B60" s="157" t="s">
        <v>182</v>
      </c>
      <c r="C60" s="157" t="s">
        <v>183</v>
      </c>
      <c r="D60" s="157"/>
      <c r="E60" s="157"/>
      <c r="F60" s="147"/>
      <c r="G60" s="147"/>
    </row>
    <row r="61" spans="1:45" ht="15" customHeight="1">
      <c r="A61" s="147"/>
      <c r="B61" s="170" t="s">
        <v>186</v>
      </c>
      <c r="C61" s="181" t="s">
        <v>187</v>
      </c>
      <c r="D61" s="181"/>
      <c r="E61" s="181"/>
      <c r="F61" s="147"/>
      <c r="G61" s="147"/>
    </row>
    <row r="62" spans="1:45" ht="15" customHeight="1">
      <c r="A62" s="147"/>
      <c r="B62" s="170" t="s">
        <v>188</v>
      </c>
      <c r="C62" s="181" t="s">
        <v>189</v>
      </c>
      <c r="D62" s="181"/>
      <c r="E62" s="181"/>
      <c r="F62" s="147"/>
      <c r="G62" s="147"/>
    </row>
    <row r="63" spans="1:45" ht="15" customHeight="1">
      <c r="A63" s="147"/>
      <c r="B63" s="170" t="s">
        <v>190</v>
      </c>
      <c r="C63" s="181" t="s">
        <v>191</v>
      </c>
      <c r="D63" s="181"/>
      <c r="E63" s="181"/>
      <c r="F63" s="147"/>
      <c r="G63" s="147"/>
    </row>
    <row r="64" spans="1:45" ht="15" customHeight="1">
      <c r="A64" s="147"/>
      <c r="B64" s="170" t="s">
        <v>193</v>
      </c>
      <c r="C64" s="181" t="s">
        <v>194</v>
      </c>
      <c r="D64" s="181"/>
      <c r="E64" s="181"/>
      <c r="F64" s="147"/>
      <c r="G64" s="147"/>
    </row>
    <row r="65" spans="1:7" ht="15" customHeight="1">
      <c r="A65" s="147"/>
      <c r="B65" s="147" t="s">
        <v>196</v>
      </c>
      <c r="C65" s="147"/>
      <c r="D65" s="147"/>
      <c r="E65" s="147"/>
      <c r="F65" s="147"/>
      <c r="G65" s="147"/>
    </row>
    <row r="66" spans="1:7" ht="15" customHeight="1">
      <c r="A66" s="147"/>
      <c r="B66" s="147" t="s">
        <v>35</v>
      </c>
      <c r="C66" s="147"/>
      <c r="D66" s="147"/>
      <c r="E66" s="147"/>
      <c r="F66" s="147"/>
      <c r="G66" s="147"/>
    </row>
    <row r="67" spans="1:7" ht="15" customHeight="1">
      <c r="A67" s="147"/>
      <c r="B67" s="147" t="s">
        <v>197</v>
      </c>
      <c r="C67" s="147"/>
      <c r="D67" s="147"/>
      <c r="E67" s="147"/>
      <c r="F67" s="147"/>
      <c r="G67" s="147"/>
    </row>
    <row r="68" spans="1:7" ht="15" customHeight="1">
      <c r="A68" s="147" t="s">
        <v>323</v>
      </c>
      <c r="B68" s="169"/>
      <c r="C68" s="147"/>
      <c r="D68" s="147"/>
      <c r="E68" s="147"/>
      <c r="F68" s="147"/>
      <c r="G68" s="147"/>
    </row>
    <row r="69" spans="1:7" ht="15" customHeight="1">
      <c r="A69" s="147" t="s">
        <v>2</v>
      </c>
      <c r="B69" s="169"/>
      <c r="C69" s="147"/>
      <c r="D69" s="147"/>
      <c r="E69" s="147"/>
      <c r="F69" s="147"/>
      <c r="G69" s="147"/>
    </row>
    <row r="70" spans="1:7" ht="15" customHeight="1">
      <c r="A70" s="147" t="s">
        <v>199</v>
      </c>
      <c r="B70" s="169"/>
      <c r="C70" s="147"/>
      <c r="D70" s="147"/>
      <c r="E70" s="147"/>
      <c r="F70" s="147"/>
      <c r="G70" s="147"/>
    </row>
    <row r="71" spans="1:7" ht="15" customHeight="1">
      <c r="A71" s="147" t="s">
        <v>262</v>
      </c>
      <c r="B71" s="169"/>
      <c r="C71" s="147"/>
      <c r="D71" s="147"/>
      <c r="E71" s="147"/>
      <c r="F71" s="147"/>
      <c r="G71" s="147"/>
    </row>
    <row r="72" spans="1:7" ht="15" customHeight="1">
      <c r="A72" s="147" t="s">
        <v>338</v>
      </c>
      <c r="B72" s="169"/>
      <c r="C72" s="147"/>
      <c r="D72" s="147"/>
      <c r="E72" s="147"/>
      <c r="F72" s="147"/>
      <c r="G72" s="147"/>
    </row>
    <row r="73" spans="1:7" ht="15" customHeight="1">
      <c r="A73" s="147" t="s">
        <v>378</v>
      </c>
      <c r="B73" s="169"/>
      <c r="C73" s="147"/>
      <c r="D73" s="147"/>
      <c r="E73" s="147"/>
      <c r="F73" s="147"/>
      <c r="G73" s="147"/>
    </row>
    <row r="74" spans="1:7" ht="15" customHeight="1">
      <c r="A74" s="147"/>
      <c r="B74" s="147" t="s">
        <v>104</v>
      </c>
      <c r="C74" s="147"/>
      <c r="D74" s="147"/>
      <c r="E74" s="147"/>
      <c r="F74" s="147"/>
      <c r="G74" s="147"/>
    </row>
    <row r="75" spans="1:7" ht="15" customHeight="1">
      <c r="A75" s="147"/>
      <c r="B75" s="147" t="s">
        <v>206</v>
      </c>
      <c r="C75" s="147"/>
      <c r="D75" s="147"/>
      <c r="E75" s="147"/>
      <c r="F75" s="147"/>
      <c r="G75" s="147"/>
    </row>
    <row r="76" spans="1:7" ht="15" customHeight="1">
      <c r="A76" s="147" t="s">
        <v>138</v>
      </c>
      <c r="B76" s="169"/>
      <c r="C76" s="147"/>
      <c r="D76" s="147"/>
      <c r="E76" s="147"/>
      <c r="F76" s="147"/>
      <c r="G76" s="147"/>
    </row>
    <row r="77" spans="1:7" ht="15" customHeight="1">
      <c r="A77" s="147" t="s">
        <v>208</v>
      </c>
      <c r="B77" s="169"/>
      <c r="C77" s="147"/>
      <c r="D77" s="147"/>
      <c r="E77" s="147"/>
      <c r="F77" s="147"/>
      <c r="G77" s="147"/>
    </row>
    <row r="78" spans="1:7" ht="15" customHeight="1">
      <c r="A78" s="147" t="s">
        <v>209</v>
      </c>
      <c r="B78" s="169"/>
      <c r="C78" s="147"/>
      <c r="D78" s="147"/>
      <c r="E78" s="147"/>
      <c r="F78" s="147"/>
      <c r="G78" s="147"/>
    </row>
    <row r="79" spans="1:7" ht="15" customHeight="1">
      <c r="A79" s="147" t="s">
        <v>211</v>
      </c>
      <c r="B79" s="169"/>
      <c r="C79" s="147"/>
      <c r="D79" s="147"/>
      <c r="E79" s="147"/>
      <c r="F79" s="147"/>
      <c r="G79" s="147"/>
    </row>
    <row r="80" spans="1:7" ht="15" customHeight="1">
      <c r="A80" s="147" t="s">
        <v>213</v>
      </c>
      <c r="B80" s="169"/>
      <c r="C80" s="147"/>
      <c r="D80" s="147"/>
      <c r="E80" s="147"/>
      <c r="F80" s="147"/>
      <c r="G80" s="147"/>
    </row>
    <row r="81" spans="1:7" ht="15" customHeight="1">
      <c r="A81" s="147" t="s">
        <v>66</v>
      </c>
      <c r="B81" s="169"/>
      <c r="C81" s="147"/>
      <c r="D81" s="147"/>
      <c r="E81" s="147"/>
      <c r="F81" s="147"/>
      <c r="G81" s="147"/>
    </row>
    <row r="82" spans="1:7" ht="15" customHeight="1">
      <c r="A82" s="147" t="s">
        <v>379</v>
      </c>
      <c r="B82" s="169"/>
      <c r="C82" s="147"/>
      <c r="D82" s="147"/>
      <c r="E82" s="147"/>
      <c r="F82" s="147"/>
      <c r="G82" s="147"/>
    </row>
    <row r="83" spans="1:7" ht="15" customHeight="1">
      <c r="A83" s="147" t="s">
        <v>125</v>
      </c>
      <c r="B83" s="169"/>
      <c r="C83" s="147"/>
      <c r="D83" s="147"/>
      <c r="E83" s="147"/>
      <c r="F83" s="147"/>
      <c r="G83" s="147"/>
    </row>
  </sheetData>
  <mergeCells count="146">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M32:AN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60:E60"/>
    <mergeCell ref="C61:E61"/>
    <mergeCell ref="C62:E62"/>
    <mergeCell ref="C63:E63"/>
    <mergeCell ref="C64:E64"/>
    <mergeCell ref="A8:A11"/>
    <mergeCell ref="B8:B9"/>
    <mergeCell ref="C8:C11"/>
    <mergeCell ref="D8:D11"/>
    <mergeCell ref="E8:E11"/>
    <mergeCell ref="AK8:AK11"/>
    <mergeCell ref="AL8:AL11"/>
    <mergeCell ref="AM8:AN11"/>
    <mergeCell ref="B10:B11"/>
    <mergeCell ref="AL38:AL39"/>
  </mergeCells>
  <phoneticPr fontId="4"/>
  <dataValidations count="7">
    <dataValidation type="list" allowBlank="1" showDropDown="0" showInputMessage="1" showErrorMessage="1" sqref="AK5:AN5">
      <formula1>"有,無"</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2:C31">
      <formula1>"A,B,C,D"</formula1>
    </dataValidation>
    <dataValidation type="list" allowBlank="1" showDropDown="0" showInputMessage="1" showErrorMessage="0" sqref="B12:B31">
      <formula1>INDIRECT($AK$1)</formula1>
    </dataValidation>
    <dataValidation operator="greaterThanOrEqual" allowBlank="1" showDropDown="0" showInputMessage="1" showErrorMessage="1" sqref="L44 I44 AJ38:AJ39 AL38 L40 I40"/>
    <dataValidation type="whole" operator="greaterThanOrEqual" allowBlank="1" showDropDown="0" showInputMessage="1" showErrorMessage="1" sqref="I38:I39 D38:F39 AG38:AG39 AD38:AD39 AA38:AA39 X38:X39 U38:U39 R38:R39 O38:O39 L38:L39">
      <formula1>0</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5"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sheetPr>
    <pageSetUpPr fitToPage="1"/>
  </sheetPr>
  <dimension ref="A1:AS83"/>
  <sheetViews>
    <sheetView showGridLines="0" view="pageBreakPreview" zoomScaleSheetLayoutView="100" workbookViewId="0">
      <selection activeCell="AP3" sqref="AP3"/>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6.375" style="145" customWidth="1"/>
    <col min="45" max="45" width="32.875" style="145" customWidth="1"/>
    <col min="46"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310</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204"/>
      <c r="Z5" s="204"/>
      <c r="AA5" s="204"/>
      <c r="AB5" s="149"/>
      <c r="AC5" s="207"/>
      <c r="AD5" s="207"/>
      <c r="AE5" s="207"/>
      <c r="AF5" s="207"/>
      <c r="AG5" s="207"/>
      <c r="AH5" s="207"/>
      <c r="AI5" s="210" t="s">
        <v>305</v>
      </c>
      <c r="AJ5" s="210"/>
      <c r="AK5" s="329" t="s">
        <v>306</v>
      </c>
      <c r="AL5" s="330"/>
      <c r="AM5" s="330"/>
      <c r="AN5" s="331"/>
    </row>
    <row r="6" spans="1:40" ht="18" customHeight="1">
      <c r="A6" s="150"/>
      <c r="B6" s="150"/>
      <c r="C6" s="150"/>
      <c r="D6" s="150"/>
      <c r="E6" s="150"/>
      <c r="F6" s="150"/>
      <c r="G6" s="150"/>
      <c r="H6" s="150"/>
      <c r="I6" s="150"/>
      <c r="J6" s="150"/>
      <c r="K6" s="150"/>
      <c r="L6" s="150"/>
      <c r="M6" s="150"/>
      <c r="N6" s="150"/>
      <c r="O6" s="150"/>
      <c r="P6" s="150"/>
      <c r="Q6" s="150"/>
      <c r="R6" s="150"/>
      <c r="S6" s="150"/>
      <c r="U6" s="150"/>
      <c r="V6" s="150"/>
      <c r="W6" s="150"/>
      <c r="Y6" s="204"/>
      <c r="Z6" s="204"/>
      <c r="AA6" s="204"/>
      <c r="AB6" s="149"/>
      <c r="AC6" s="204"/>
      <c r="AD6" s="204"/>
      <c r="AE6" s="204"/>
      <c r="AF6" s="204"/>
      <c r="AG6" s="205" t="s">
        <v>368</v>
      </c>
      <c r="AH6" s="333">
        <v>40</v>
      </c>
      <c r="AI6" s="334"/>
      <c r="AJ6" s="335"/>
      <c r="AK6" s="204" t="s">
        <v>152</v>
      </c>
      <c r="AL6" s="337">
        <v>160</v>
      </c>
      <c r="AM6" s="204" t="s">
        <v>153</v>
      </c>
      <c r="AN6" s="149"/>
    </row>
    <row r="7" spans="1:40" ht="9.9499999999999993" customHeight="1">
      <c r="A7" s="151"/>
      <c r="B7" s="162"/>
      <c r="C7" s="162"/>
      <c r="D7" s="162"/>
      <c r="E7" s="162"/>
      <c r="F7" s="162"/>
      <c r="G7" s="162"/>
      <c r="H7" s="162"/>
      <c r="I7" s="162"/>
      <c r="J7" s="162"/>
      <c r="K7" s="162"/>
      <c r="L7" s="162"/>
      <c r="M7" s="162"/>
      <c r="N7" s="162"/>
      <c r="O7" s="162"/>
      <c r="P7" s="162"/>
      <c r="Q7" s="162"/>
      <c r="R7" s="162"/>
      <c r="S7" s="162"/>
      <c r="T7" s="162"/>
      <c r="U7" s="162"/>
      <c r="V7" s="162"/>
      <c r="W7" s="162"/>
      <c r="X7" s="203"/>
      <c r="Y7" s="203"/>
      <c r="Z7" s="203"/>
      <c r="AA7" s="203"/>
      <c r="AB7" s="203"/>
      <c r="AC7" s="203"/>
      <c r="AD7" s="203"/>
      <c r="AE7" s="203"/>
      <c r="AF7" s="203"/>
      <c r="AG7" s="203"/>
      <c r="AH7" s="203"/>
      <c r="AI7" s="203"/>
      <c r="AJ7" s="203"/>
      <c r="AK7" s="203"/>
      <c r="AL7" s="203"/>
      <c r="AM7" s="219"/>
      <c r="AN7" s="222"/>
    </row>
    <row r="8" spans="1:40" ht="15" customHeight="1">
      <c r="A8" s="152" t="s">
        <v>154</v>
      </c>
      <c r="B8" s="163" t="s">
        <v>195</v>
      </c>
      <c r="C8" s="172" t="s">
        <v>371</v>
      </c>
      <c r="D8" s="157" t="s">
        <v>372</v>
      </c>
      <c r="E8" s="154" t="s">
        <v>373</v>
      </c>
      <c r="F8" s="193" t="s">
        <v>370</v>
      </c>
      <c r="G8" s="193"/>
      <c r="H8" s="193"/>
      <c r="I8" s="193"/>
      <c r="J8" s="193"/>
      <c r="K8" s="193"/>
      <c r="L8" s="193"/>
      <c r="M8" s="193"/>
      <c r="N8" s="193"/>
      <c r="O8" s="193"/>
      <c r="P8" s="193"/>
      <c r="Q8" s="193"/>
      <c r="R8" s="193"/>
      <c r="S8" s="193"/>
      <c r="T8" s="193"/>
      <c r="U8" s="193"/>
      <c r="V8" s="193"/>
      <c r="W8" s="193"/>
      <c r="X8" s="193"/>
      <c r="Y8" s="193"/>
      <c r="Z8" s="193"/>
      <c r="AA8" s="193"/>
      <c r="AB8" s="193"/>
      <c r="AC8" s="193"/>
      <c r="AD8" s="193"/>
      <c r="AE8" s="193"/>
      <c r="AF8" s="193"/>
      <c r="AG8" s="193"/>
      <c r="AH8" s="193"/>
      <c r="AI8" s="193"/>
      <c r="AJ8" s="193"/>
      <c r="AK8" s="336" t="s">
        <v>7</v>
      </c>
      <c r="AL8" s="160" t="s">
        <v>374</v>
      </c>
      <c r="AM8" s="220" t="s">
        <v>375</v>
      </c>
      <c r="AN8" s="220"/>
    </row>
    <row r="9" spans="1:40" ht="15" customHeight="1">
      <c r="A9" s="152"/>
      <c r="B9" s="164"/>
      <c r="C9" s="173"/>
      <c r="D9" s="157"/>
      <c r="E9" s="154"/>
      <c r="F9" s="157" t="s">
        <v>167</v>
      </c>
      <c r="G9" s="157"/>
      <c r="H9" s="157"/>
      <c r="I9" s="157"/>
      <c r="J9" s="157"/>
      <c r="K9" s="157"/>
      <c r="L9" s="157"/>
      <c r="M9" s="157" t="s">
        <v>168</v>
      </c>
      <c r="N9" s="157"/>
      <c r="O9" s="157"/>
      <c r="P9" s="157"/>
      <c r="Q9" s="157"/>
      <c r="R9" s="157"/>
      <c r="S9" s="157"/>
      <c r="T9" s="157" t="s">
        <v>170</v>
      </c>
      <c r="U9" s="157"/>
      <c r="V9" s="157"/>
      <c r="W9" s="157"/>
      <c r="X9" s="157"/>
      <c r="Y9" s="157"/>
      <c r="Z9" s="157"/>
      <c r="AA9" s="157" t="s">
        <v>173</v>
      </c>
      <c r="AB9" s="157"/>
      <c r="AC9" s="157"/>
      <c r="AD9" s="157"/>
      <c r="AE9" s="157"/>
      <c r="AF9" s="157"/>
      <c r="AG9" s="157"/>
      <c r="AH9" s="157" t="s">
        <v>174</v>
      </c>
      <c r="AI9" s="157"/>
      <c r="AJ9" s="157"/>
      <c r="AK9" s="336"/>
      <c r="AL9" s="160"/>
      <c r="AM9" s="220"/>
      <c r="AN9" s="220"/>
    </row>
    <row r="10" spans="1:40" ht="15" customHeight="1">
      <c r="A10" s="152"/>
      <c r="B10" s="165" t="s">
        <v>221</v>
      </c>
      <c r="C10" s="173"/>
      <c r="D10" s="157"/>
      <c r="E10" s="154"/>
      <c r="F10" s="194">
        <f>DATE($M$2,$S$2,1)</f>
        <v>46113</v>
      </c>
      <c r="G10" s="194">
        <f>DATE($M$2,$S$2,2)</f>
        <v>46114</v>
      </c>
      <c r="H10" s="194">
        <f>DATE($M$2,$S$2,3)</f>
        <v>46115</v>
      </c>
      <c r="I10" s="194">
        <f>DATE($M$2,$S$2,4)</f>
        <v>46116</v>
      </c>
      <c r="J10" s="194">
        <f>DATE($M$2,$S$2,5)</f>
        <v>46117</v>
      </c>
      <c r="K10" s="194">
        <f>DATE($M$2,$S$2,6)</f>
        <v>46118</v>
      </c>
      <c r="L10" s="194">
        <f>DATE($M$2,$S$2,7)</f>
        <v>46119</v>
      </c>
      <c r="M10" s="194">
        <f>DATE($M$2,$S$2,8)</f>
        <v>46120</v>
      </c>
      <c r="N10" s="194">
        <f>DATE($M$2,$S$2,9)</f>
        <v>46121</v>
      </c>
      <c r="O10" s="194">
        <f>DATE($M$2,$S$2,10)</f>
        <v>46122</v>
      </c>
      <c r="P10" s="194">
        <f>DATE($M$2,$S$2,11)</f>
        <v>46123</v>
      </c>
      <c r="Q10" s="194">
        <f>DATE($M$2,$S$2,12)</f>
        <v>46124</v>
      </c>
      <c r="R10" s="194">
        <f>DATE($M$2,$S$2,13)</f>
        <v>46125</v>
      </c>
      <c r="S10" s="194">
        <f>DATE($M$2,$S$2,14)</f>
        <v>46126</v>
      </c>
      <c r="T10" s="194">
        <f>DATE($M$2,$S$2,15)</f>
        <v>46127</v>
      </c>
      <c r="U10" s="194">
        <f>DATE($M$2,$S$2,16)</f>
        <v>46128</v>
      </c>
      <c r="V10" s="194">
        <f>DATE($M$2,$S$2,17)</f>
        <v>46129</v>
      </c>
      <c r="W10" s="194">
        <f>DATE($M$2,$S$2,18)</f>
        <v>46130</v>
      </c>
      <c r="X10" s="194">
        <f>DATE($M$2,$S$2,19)</f>
        <v>46131</v>
      </c>
      <c r="Y10" s="194">
        <f>DATE($M$2,$S$2,20)</f>
        <v>46132</v>
      </c>
      <c r="Z10" s="194">
        <f>DATE($M$2,$S$2,21)</f>
        <v>46133</v>
      </c>
      <c r="AA10" s="194">
        <f>DATE($M$2,$S$2,22)</f>
        <v>46134</v>
      </c>
      <c r="AB10" s="194">
        <f>DATE($M$2,$S$2,23)</f>
        <v>46135</v>
      </c>
      <c r="AC10" s="194">
        <f>DATE($M$2,$S$2,24)</f>
        <v>46136</v>
      </c>
      <c r="AD10" s="194">
        <f>DATE($M$2,$S$2,25)</f>
        <v>46137</v>
      </c>
      <c r="AE10" s="194">
        <f>DATE($M$2,$S$2,26)</f>
        <v>46138</v>
      </c>
      <c r="AF10" s="194">
        <f>DATE($M$2,$S$2,27)</f>
        <v>46139</v>
      </c>
      <c r="AG10" s="194">
        <f>DATE($M$2,$S$2,28)</f>
        <v>46140</v>
      </c>
      <c r="AH10" s="194">
        <f>IF(DAY(EOMONTH(F10,0))&lt;29,"",DATE($M$2,$S$2,29))</f>
        <v>46141</v>
      </c>
      <c r="AI10" s="194">
        <f>IF(DAY(EOMONTH(F10,0))&lt;30,"",DATE($M$2,$S$2,30))</f>
        <v>46142</v>
      </c>
      <c r="AJ10" s="194" t="str">
        <f>IF(DAY(EOMONTH(F10,0))&lt;31,"",DATE($M$2,$S$2,31))</f>
        <v/>
      </c>
      <c r="AK10" s="336"/>
      <c r="AL10" s="160"/>
      <c r="AM10" s="220"/>
      <c r="AN10" s="220"/>
    </row>
    <row r="11" spans="1:40" ht="15" customHeight="1">
      <c r="A11" s="152"/>
      <c r="B11" s="166"/>
      <c r="C11" s="174"/>
      <c r="D11" s="182"/>
      <c r="E11" s="190"/>
      <c r="F11" s="195">
        <f>DATE($M$2,$S$2,1)</f>
        <v>46113</v>
      </c>
      <c r="G11" s="195">
        <f>DATE($M$2,$S$2,2)</f>
        <v>46114</v>
      </c>
      <c r="H11" s="195">
        <f>DATE($M$2,$S$2,3)</f>
        <v>46115</v>
      </c>
      <c r="I11" s="195">
        <f>DATE($M$2,$S$2,4)</f>
        <v>46116</v>
      </c>
      <c r="J11" s="195">
        <f>DATE($M$2,$S$2,5)</f>
        <v>46117</v>
      </c>
      <c r="K11" s="195">
        <f>DATE($M$2,$S$2,6)</f>
        <v>46118</v>
      </c>
      <c r="L11" s="195">
        <f>DATE($M$2,$S$2,7)</f>
        <v>46119</v>
      </c>
      <c r="M11" s="195">
        <f>DATE($M$2,$S$2,8)</f>
        <v>46120</v>
      </c>
      <c r="N11" s="195">
        <f>DATE($M$2,$S$2,9)</f>
        <v>46121</v>
      </c>
      <c r="O11" s="195">
        <f>DATE($M$2,$S$2,10)</f>
        <v>46122</v>
      </c>
      <c r="P11" s="195">
        <f>DATE($M$2,$S$2,11)</f>
        <v>46123</v>
      </c>
      <c r="Q11" s="195">
        <f>DATE($M$2,$S$2,12)</f>
        <v>46124</v>
      </c>
      <c r="R11" s="195">
        <f>DATE($M$2,$S$2,13)</f>
        <v>46125</v>
      </c>
      <c r="S11" s="195">
        <f>DATE($M$2,$S$2,14)</f>
        <v>46126</v>
      </c>
      <c r="T11" s="195">
        <f>DATE($M$2,$S$2,15)</f>
        <v>46127</v>
      </c>
      <c r="U11" s="195">
        <f>DATE($M$2,$S$2,16)</f>
        <v>46128</v>
      </c>
      <c r="V11" s="195">
        <f>DATE($M$2,$S$2,17)</f>
        <v>46129</v>
      </c>
      <c r="W11" s="195">
        <f>DATE($M$2,$S$2,18)</f>
        <v>46130</v>
      </c>
      <c r="X11" s="195">
        <f>DATE($M$2,$S$2,19)</f>
        <v>46131</v>
      </c>
      <c r="Y11" s="195">
        <f>DATE($M$2,$S$2,20)</f>
        <v>46132</v>
      </c>
      <c r="Z11" s="195">
        <f>DATE($M$2,$S$2,21)</f>
        <v>46133</v>
      </c>
      <c r="AA11" s="195">
        <f>DATE($M$2,$S$2,22)</f>
        <v>46134</v>
      </c>
      <c r="AB11" s="195">
        <f>DATE($M$2,$S$2,23)</f>
        <v>46135</v>
      </c>
      <c r="AC11" s="195">
        <f>DATE($M$2,$S$2,24)</f>
        <v>46136</v>
      </c>
      <c r="AD11" s="195">
        <f>DATE($M$2,$S$2,25)</f>
        <v>46137</v>
      </c>
      <c r="AE11" s="195">
        <f>DATE($M$2,$S$2,26)</f>
        <v>46138</v>
      </c>
      <c r="AF11" s="195">
        <f>DATE($M$2,$S$2,27)</f>
        <v>46139</v>
      </c>
      <c r="AG11" s="195">
        <f>DATE($M$2,$S$2,28)</f>
        <v>46140</v>
      </c>
      <c r="AH11" s="195">
        <f>IF(DAY(EOMONTH(F11,0))&lt;29,"",DATE($M$2,$S$2,29))</f>
        <v>46141</v>
      </c>
      <c r="AI11" s="195">
        <f>IF(DAY(EOMONTH(F11,0))&lt;30,"",DATE($M$2,$S$2,30))</f>
        <v>46142</v>
      </c>
      <c r="AJ11" s="195" t="str">
        <f>IF(DAY(EOMONTH(F11,0))&lt;31,"",DATE($M$2,$S$2,31))</f>
        <v/>
      </c>
      <c r="AK11" s="336"/>
      <c r="AL11" s="160"/>
      <c r="AM11" s="220"/>
      <c r="AN11" s="220"/>
    </row>
    <row r="12" spans="1:40" ht="18" customHeight="1">
      <c r="A12" s="153">
        <v>1</v>
      </c>
      <c r="B12" s="167" t="s">
        <v>223</v>
      </c>
      <c r="C12" s="175" t="s">
        <v>186</v>
      </c>
      <c r="D12" s="183"/>
      <c r="E12" s="183" t="s">
        <v>224</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ref="AK12:AK32" si="0">+SUM(F12:AJ12)</f>
        <v>160</v>
      </c>
      <c r="AL12" s="216">
        <f t="shared" ref="AL12:AL32" si="1">IF($AK$3="４週",AK12/4,AK12/(DAY(EOMONTH($F$10,0))/7))</f>
        <v>40</v>
      </c>
      <c r="AM12" s="221"/>
      <c r="AN12" s="221"/>
    </row>
    <row r="13" spans="1:40" ht="18" customHeight="1">
      <c r="A13" s="153">
        <v>2</v>
      </c>
      <c r="B13" s="167" t="s">
        <v>270</v>
      </c>
      <c r="C13" s="175" t="s">
        <v>186</v>
      </c>
      <c r="D13" s="183"/>
      <c r="E13" s="183" t="s">
        <v>400</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0" ht="18" customHeight="1">
      <c r="A14" s="153">
        <v>3</v>
      </c>
      <c r="B14" s="167" t="s">
        <v>309</v>
      </c>
      <c r="C14" s="175" t="s">
        <v>186</v>
      </c>
      <c r="D14" s="183"/>
      <c r="E14" s="183" t="s">
        <v>27</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186"/>
      <c r="AI14" s="186"/>
      <c r="AJ14" s="186"/>
      <c r="AK14" s="214">
        <f t="shared" si="0"/>
        <v>160</v>
      </c>
      <c r="AL14" s="216">
        <f t="shared" si="1"/>
        <v>40</v>
      </c>
      <c r="AM14" s="221"/>
      <c r="AN14" s="221"/>
    </row>
    <row r="15" spans="1:40" ht="18" customHeight="1">
      <c r="A15" s="153">
        <v>4</v>
      </c>
      <c r="B15" s="167" t="s">
        <v>309</v>
      </c>
      <c r="C15" s="175" t="s">
        <v>186</v>
      </c>
      <c r="D15" s="183"/>
      <c r="E15" s="183" t="s">
        <v>401</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186"/>
      <c r="AI15" s="186"/>
      <c r="AJ15" s="186"/>
      <c r="AK15" s="214">
        <f t="shared" si="0"/>
        <v>160</v>
      </c>
      <c r="AL15" s="216">
        <f t="shared" si="1"/>
        <v>40</v>
      </c>
      <c r="AM15" s="221"/>
      <c r="AN15" s="221"/>
    </row>
    <row r="16" spans="1:40" ht="18" customHeight="1">
      <c r="A16" s="153">
        <v>5</v>
      </c>
      <c r="B16" s="167" t="s">
        <v>311</v>
      </c>
      <c r="C16" s="175" t="s">
        <v>186</v>
      </c>
      <c r="D16" s="183"/>
      <c r="E16" s="183" t="s">
        <v>369</v>
      </c>
      <c r="F16" s="186">
        <v>8</v>
      </c>
      <c r="G16" s="186">
        <v>8</v>
      </c>
      <c r="H16" s="186">
        <v>8</v>
      </c>
      <c r="I16" s="186"/>
      <c r="J16" s="186"/>
      <c r="K16" s="186">
        <v>8</v>
      </c>
      <c r="L16" s="186">
        <v>8</v>
      </c>
      <c r="M16" s="186">
        <v>8</v>
      </c>
      <c r="N16" s="186">
        <v>8</v>
      </c>
      <c r="O16" s="186">
        <v>8</v>
      </c>
      <c r="P16" s="186"/>
      <c r="Q16" s="186"/>
      <c r="R16" s="186">
        <v>8</v>
      </c>
      <c r="S16" s="186">
        <v>8</v>
      </c>
      <c r="T16" s="186">
        <v>8</v>
      </c>
      <c r="U16" s="186">
        <v>8</v>
      </c>
      <c r="V16" s="186">
        <v>8</v>
      </c>
      <c r="W16" s="186"/>
      <c r="X16" s="186"/>
      <c r="Y16" s="186">
        <v>8</v>
      </c>
      <c r="Z16" s="186">
        <v>8</v>
      </c>
      <c r="AA16" s="186">
        <v>8</v>
      </c>
      <c r="AB16" s="186">
        <v>8</v>
      </c>
      <c r="AC16" s="186">
        <v>8</v>
      </c>
      <c r="AD16" s="186"/>
      <c r="AE16" s="186"/>
      <c r="AF16" s="186">
        <v>8</v>
      </c>
      <c r="AG16" s="186">
        <v>8</v>
      </c>
      <c r="AH16" s="186"/>
      <c r="AI16" s="186"/>
      <c r="AJ16" s="186"/>
      <c r="AK16" s="214">
        <f t="shared" si="0"/>
        <v>160</v>
      </c>
      <c r="AL16" s="216">
        <f t="shared" si="1"/>
        <v>40</v>
      </c>
      <c r="AM16" s="221"/>
      <c r="AN16" s="221"/>
    </row>
    <row r="17" spans="1:43" ht="18" customHeight="1">
      <c r="A17" s="153">
        <v>6</v>
      </c>
      <c r="B17" s="167" t="s">
        <v>311</v>
      </c>
      <c r="C17" s="175" t="s">
        <v>186</v>
      </c>
      <c r="D17" s="183"/>
      <c r="E17" s="183" t="s">
        <v>386</v>
      </c>
      <c r="F17" s="186">
        <v>8</v>
      </c>
      <c r="G17" s="186">
        <v>8</v>
      </c>
      <c r="H17" s="186">
        <v>8</v>
      </c>
      <c r="I17" s="186"/>
      <c r="J17" s="186"/>
      <c r="K17" s="186">
        <v>8</v>
      </c>
      <c r="L17" s="186">
        <v>8</v>
      </c>
      <c r="M17" s="186">
        <v>8</v>
      </c>
      <c r="N17" s="186">
        <v>8</v>
      </c>
      <c r="O17" s="186">
        <v>8</v>
      </c>
      <c r="P17" s="186"/>
      <c r="Q17" s="186"/>
      <c r="R17" s="186">
        <v>8</v>
      </c>
      <c r="S17" s="186">
        <v>8</v>
      </c>
      <c r="T17" s="186">
        <v>8</v>
      </c>
      <c r="U17" s="186">
        <v>8</v>
      </c>
      <c r="V17" s="186">
        <v>8</v>
      </c>
      <c r="W17" s="186"/>
      <c r="X17" s="186"/>
      <c r="Y17" s="186">
        <v>8</v>
      </c>
      <c r="Z17" s="186">
        <v>8</v>
      </c>
      <c r="AA17" s="186">
        <v>8</v>
      </c>
      <c r="AB17" s="186">
        <v>8</v>
      </c>
      <c r="AC17" s="186">
        <v>8</v>
      </c>
      <c r="AD17" s="186"/>
      <c r="AE17" s="186"/>
      <c r="AF17" s="186">
        <v>8</v>
      </c>
      <c r="AG17" s="186">
        <v>8</v>
      </c>
      <c r="AH17" s="186"/>
      <c r="AI17" s="186"/>
      <c r="AJ17" s="186"/>
      <c r="AK17" s="214">
        <f t="shared" si="0"/>
        <v>160</v>
      </c>
      <c r="AL17" s="216">
        <f t="shared" si="1"/>
        <v>40</v>
      </c>
      <c r="AM17" s="221"/>
      <c r="AN17" s="221"/>
    </row>
    <row r="18" spans="1:43" ht="18" customHeight="1">
      <c r="A18" s="153">
        <v>7</v>
      </c>
      <c r="B18" s="167"/>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3" ht="18" customHeight="1">
      <c r="A19" s="153">
        <v>8</v>
      </c>
      <c r="B19" s="167"/>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3" ht="18" customHeight="1">
      <c r="A20" s="153">
        <v>9</v>
      </c>
      <c r="B20" s="167"/>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3" ht="18" customHeight="1">
      <c r="A21" s="153">
        <v>10</v>
      </c>
      <c r="B21" s="167"/>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3" ht="18" customHeight="1">
      <c r="A22" s="153">
        <v>11</v>
      </c>
      <c r="B22" s="167"/>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3" ht="18" customHeight="1">
      <c r="A23" s="153">
        <v>12</v>
      </c>
      <c r="B23" s="167"/>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3" ht="18" customHeight="1">
      <c r="A24" s="153">
        <v>13</v>
      </c>
      <c r="B24" s="167"/>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3" ht="18" customHeight="1">
      <c r="A25" s="153">
        <v>14</v>
      </c>
      <c r="B25" s="167"/>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3" ht="18" customHeight="1">
      <c r="A26" s="153">
        <v>15</v>
      </c>
      <c r="B26" s="167"/>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3" ht="18" customHeight="1">
      <c r="A27" s="153">
        <v>16</v>
      </c>
      <c r="B27" s="167"/>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3" ht="18" customHeight="1">
      <c r="A28" s="153">
        <v>17</v>
      </c>
      <c r="B28" s="167"/>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3" ht="18" customHeight="1">
      <c r="A29" s="153">
        <v>18</v>
      </c>
      <c r="B29" s="167"/>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3" ht="18" customHeight="1">
      <c r="A30" s="153">
        <v>19</v>
      </c>
      <c r="B30" s="167"/>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3" ht="18" customHeight="1">
      <c r="A31" s="153">
        <v>20</v>
      </c>
      <c r="B31" s="167"/>
      <c r="C31" s="177"/>
      <c r="D31" s="184"/>
      <c r="E31" s="192"/>
      <c r="F31" s="186"/>
      <c r="G31" s="186"/>
      <c r="H31" s="186"/>
      <c r="I31" s="186"/>
      <c r="J31" s="186"/>
      <c r="K31" s="186"/>
      <c r="L31" s="186"/>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214">
        <f t="shared" si="0"/>
        <v>0</v>
      </c>
      <c r="AL31" s="216">
        <f t="shared" si="1"/>
        <v>0</v>
      </c>
      <c r="AM31" s="221"/>
      <c r="AN31" s="221"/>
    </row>
    <row r="32" spans="1:43" ht="18" customHeight="1">
      <c r="A32" s="154" t="s">
        <v>144</v>
      </c>
      <c r="B32" s="168"/>
      <c r="C32" s="168"/>
      <c r="D32" s="168"/>
      <c r="E32" s="168"/>
      <c r="F32" s="178">
        <f t="shared" ref="F32:AJ32" si="2">+SUM(F12:F31)</f>
        <v>48</v>
      </c>
      <c r="G32" s="178">
        <f t="shared" si="2"/>
        <v>48</v>
      </c>
      <c r="H32" s="178">
        <f t="shared" si="2"/>
        <v>48</v>
      </c>
      <c r="I32" s="178">
        <f t="shared" si="2"/>
        <v>0</v>
      </c>
      <c r="J32" s="178">
        <f t="shared" si="2"/>
        <v>0</v>
      </c>
      <c r="K32" s="178">
        <f t="shared" si="2"/>
        <v>48</v>
      </c>
      <c r="L32" s="178">
        <f t="shared" si="2"/>
        <v>48</v>
      </c>
      <c r="M32" s="178">
        <f t="shared" si="2"/>
        <v>48</v>
      </c>
      <c r="N32" s="178">
        <f t="shared" si="2"/>
        <v>48</v>
      </c>
      <c r="O32" s="178">
        <f t="shared" si="2"/>
        <v>48</v>
      </c>
      <c r="P32" s="178">
        <f t="shared" si="2"/>
        <v>0</v>
      </c>
      <c r="Q32" s="178">
        <f t="shared" si="2"/>
        <v>0</v>
      </c>
      <c r="R32" s="178">
        <f t="shared" si="2"/>
        <v>48</v>
      </c>
      <c r="S32" s="178">
        <f t="shared" si="2"/>
        <v>48</v>
      </c>
      <c r="T32" s="178">
        <f t="shared" si="2"/>
        <v>48</v>
      </c>
      <c r="U32" s="178">
        <f t="shared" si="2"/>
        <v>48</v>
      </c>
      <c r="V32" s="178">
        <f t="shared" si="2"/>
        <v>48</v>
      </c>
      <c r="W32" s="178">
        <f t="shared" si="2"/>
        <v>0</v>
      </c>
      <c r="X32" s="178">
        <f t="shared" si="2"/>
        <v>0</v>
      </c>
      <c r="Y32" s="178">
        <f t="shared" si="2"/>
        <v>48</v>
      </c>
      <c r="Z32" s="178">
        <f t="shared" si="2"/>
        <v>48</v>
      </c>
      <c r="AA32" s="178">
        <f t="shared" si="2"/>
        <v>48</v>
      </c>
      <c r="AB32" s="178">
        <f t="shared" si="2"/>
        <v>48</v>
      </c>
      <c r="AC32" s="178">
        <f t="shared" si="2"/>
        <v>48</v>
      </c>
      <c r="AD32" s="178">
        <f t="shared" si="2"/>
        <v>0</v>
      </c>
      <c r="AE32" s="178">
        <f t="shared" si="2"/>
        <v>0</v>
      </c>
      <c r="AF32" s="178">
        <f t="shared" si="2"/>
        <v>48</v>
      </c>
      <c r="AG32" s="178">
        <f t="shared" si="2"/>
        <v>48</v>
      </c>
      <c r="AH32" s="178">
        <f t="shared" si="2"/>
        <v>0</v>
      </c>
      <c r="AI32" s="178">
        <f t="shared" si="2"/>
        <v>0</v>
      </c>
      <c r="AJ32" s="178">
        <f t="shared" si="2"/>
        <v>0</v>
      </c>
      <c r="AK32" s="214">
        <f t="shared" si="0"/>
        <v>960</v>
      </c>
      <c r="AL32" s="216">
        <f t="shared" si="1"/>
        <v>240</v>
      </c>
      <c r="AM32" s="152"/>
      <c r="AN32" s="152"/>
      <c r="AP32" s="187"/>
      <c r="AQ32" s="187"/>
    </row>
    <row r="33" spans="1:45"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c r="AP33" s="187"/>
      <c r="AQ33" s="187"/>
    </row>
    <row r="34" spans="1:45"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5"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5" ht="21" customHeight="1">
      <c r="A36" s="156" t="s">
        <v>33</v>
      </c>
      <c r="B36" s="155"/>
      <c r="C36" s="155"/>
      <c r="D36" s="155"/>
      <c r="E36" s="155"/>
      <c r="F36" s="155"/>
      <c r="G36" s="147"/>
      <c r="H36" s="147"/>
      <c r="I36" s="147"/>
      <c r="J36" s="147"/>
      <c r="K36" s="147"/>
      <c r="L36" s="147"/>
      <c r="M36" s="147"/>
      <c r="N36" s="147"/>
      <c r="O36" s="147"/>
      <c r="AM36" s="155"/>
      <c r="AN36" s="149"/>
    </row>
    <row r="37" spans="1:45" ht="24.95" customHeight="1">
      <c r="A37" s="157"/>
      <c r="B37" s="157"/>
      <c r="C37" s="157"/>
      <c r="D37" s="185">
        <v>4</v>
      </c>
      <c r="E37" s="185">
        <v>5</v>
      </c>
      <c r="F37" s="185">
        <v>6</v>
      </c>
      <c r="G37" s="185"/>
      <c r="H37" s="185"/>
      <c r="I37" s="185">
        <v>7</v>
      </c>
      <c r="J37" s="185"/>
      <c r="K37" s="185"/>
      <c r="L37" s="185">
        <v>8</v>
      </c>
      <c r="M37" s="185"/>
      <c r="N37" s="185"/>
      <c r="O37" s="185">
        <v>9</v>
      </c>
      <c r="P37" s="185"/>
      <c r="Q37" s="185"/>
      <c r="R37" s="185">
        <v>10</v>
      </c>
      <c r="S37" s="185"/>
      <c r="T37" s="185"/>
      <c r="U37" s="185">
        <v>11</v>
      </c>
      <c r="V37" s="185"/>
      <c r="W37" s="185"/>
      <c r="X37" s="185">
        <v>12</v>
      </c>
      <c r="Y37" s="185"/>
      <c r="Z37" s="185"/>
      <c r="AA37" s="185">
        <v>1</v>
      </c>
      <c r="AB37" s="185"/>
      <c r="AC37" s="185"/>
      <c r="AD37" s="185">
        <v>2</v>
      </c>
      <c r="AE37" s="185"/>
      <c r="AF37" s="185"/>
      <c r="AG37" s="185">
        <v>3</v>
      </c>
      <c r="AH37" s="185"/>
      <c r="AI37" s="185"/>
      <c r="AJ37" s="157" t="s">
        <v>275</v>
      </c>
      <c r="AK37" s="157"/>
      <c r="AL37" s="160" t="s">
        <v>276</v>
      </c>
      <c r="AM37" s="187"/>
      <c r="AN37" s="187"/>
      <c r="AO37" s="187"/>
    </row>
    <row r="38" spans="1:45" ht="18" customHeight="1">
      <c r="A38" s="158" t="s">
        <v>277</v>
      </c>
      <c r="B38" s="158"/>
      <c r="C38" s="158"/>
      <c r="D38" s="186">
        <v>1400</v>
      </c>
      <c r="E38" s="186">
        <v>1310</v>
      </c>
      <c r="F38" s="186">
        <v>1400</v>
      </c>
      <c r="G38" s="186"/>
      <c r="H38" s="186"/>
      <c r="I38" s="186">
        <v>1470</v>
      </c>
      <c r="J38" s="186"/>
      <c r="K38" s="186"/>
      <c r="L38" s="186">
        <v>1470</v>
      </c>
      <c r="M38" s="186"/>
      <c r="N38" s="186"/>
      <c r="O38" s="186">
        <v>1330</v>
      </c>
      <c r="P38" s="186"/>
      <c r="Q38" s="186"/>
      <c r="R38" s="186">
        <v>1400</v>
      </c>
      <c r="S38" s="186"/>
      <c r="T38" s="186"/>
      <c r="U38" s="186">
        <v>1400</v>
      </c>
      <c r="V38" s="186"/>
      <c r="W38" s="186"/>
      <c r="X38" s="186">
        <v>1330</v>
      </c>
      <c r="Y38" s="186"/>
      <c r="Z38" s="186"/>
      <c r="AA38" s="186">
        <v>1330</v>
      </c>
      <c r="AB38" s="186"/>
      <c r="AC38" s="186"/>
      <c r="AD38" s="186">
        <v>1330</v>
      </c>
      <c r="AE38" s="186"/>
      <c r="AF38" s="186"/>
      <c r="AG38" s="186">
        <v>1400</v>
      </c>
      <c r="AH38" s="186"/>
      <c r="AI38" s="186"/>
      <c r="AJ38" s="181">
        <f>SUM(D38:AI38)</f>
        <v>16570</v>
      </c>
      <c r="AK38" s="181"/>
      <c r="AL38" s="217">
        <f>ROUNDUP(AJ38/AJ39,1)</f>
        <v>70</v>
      </c>
      <c r="AM38" s="187"/>
      <c r="AN38" s="187"/>
      <c r="AO38" s="187"/>
    </row>
    <row r="39" spans="1:45" ht="18" customHeight="1">
      <c r="A39" s="158" t="s">
        <v>279</v>
      </c>
      <c r="B39" s="158"/>
      <c r="C39" s="158"/>
      <c r="D39" s="186">
        <v>20</v>
      </c>
      <c r="E39" s="186">
        <v>19</v>
      </c>
      <c r="F39" s="186">
        <v>20</v>
      </c>
      <c r="G39" s="186"/>
      <c r="H39" s="186"/>
      <c r="I39" s="186">
        <v>21</v>
      </c>
      <c r="J39" s="186"/>
      <c r="K39" s="186"/>
      <c r="L39" s="186">
        <v>21</v>
      </c>
      <c r="M39" s="186"/>
      <c r="N39" s="186"/>
      <c r="O39" s="186">
        <v>19</v>
      </c>
      <c r="P39" s="186"/>
      <c r="Q39" s="186"/>
      <c r="R39" s="186">
        <v>20</v>
      </c>
      <c r="S39" s="186"/>
      <c r="T39" s="186"/>
      <c r="U39" s="186">
        <v>20</v>
      </c>
      <c r="V39" s="186"/>
      <c r="W39" s="186"/>
      <c r="X39" s="186">
        <v>19</v>
      </c>
      <c r="Y39" s="186"/>
      <c r="Z39" s="186"/>
      <c r="AA39" s="186">
        <v>19</v>
      </c>
      <c r="AB39" s="186"/>
      <c r="AC39" s="186"/>
      <c r="AD39" s="186">
        <v>19</v>
      </c>
      <c r="AE39" s="186"/>
      <c r="AF39" s="186"/>
      <c r="AG39" s="186">
        <v>20</v>
      </c>
      <c r="AH39" s="186"/>
      <c r="AI39" s="186"/>
      <c r="AJ39" s="181">
        <f>+SUM(D39:AI39)</f>
        <v>237</v>
      </c>
      <c r="AK39" s="181"/>
      <c r="AL39" s="218"/>
      <c r="AM39" s="187"/>
      <c r="AN39" s="187"/>
      <c r="AO39" s="187"/>
    </row>
    <row r="40" spans="1:45" ht="5.0999999999999996" customHeight="1">
      <c r="A40" s="159"/>
      <c r="B40" s="159"/>
      <c r="C40" s="159"/>
      <c r="D40" s="187"/>
      <c r="E40" s="187"/>
      <c r="F40" s="187"/>
      <c r="G40" s="187"/>
      <c r="H40" s="18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01"/>
      <c r="AK40" s="147"/>
      <c r="AL40" s="155"/>
      <c r="AM40" s="155"/>
      <c r="AN40" s="149"/>
    </row>
    <row r="41" spans="1:45" ht="18" customHeight="1">
      <c r="A41" s="156" t="s">
        <v>229</v>
      </c>
      <c r="B41" s="147"/>
      <c r="D41" s="147"/>
      <c r="E41" s="147"/>
      <c r="F41" s="147"/>
      <c r="G41" s="147"/>
      <c r="H41" s="147"/>
      <c r="I41" s="187"/>
      <c r="J41" s="187"/>
      <c r="K41" s="187"/>
      <c r="L41" s="187"/>
      <c r="M41" s="187"/>
      <c r="N41" s="187"/>
      <c r="O41" s="147"/>
      <c r="P41" s="147"/>
      <c r="Q41" s="147"/>
      <c r="R41" s="147"/>
      <c r="S41" s="147"/>
      <c r="T41" s="147"/>
      <c r="U41" s="147"/>
      <c r="V41" s="147"/>
      <c r="W41" s="155"/>
      <c r="X41" s="147"/>
      <c r="Y41" s="147"/>
      <c r="Z41" s="147"/>
      <c r="AA41" s="147"/>
      <c r="AB41" s="147"/>
      <c r="AC41" s="147"/>
      <c r="AD41" s="147"/>
      <c r="AE41" s="147"/>
      <c r="AF41" s="147"/>
      <c r="AG41" s="147"/>
      <c r="AH41" s="147"/>
      <c r="AI41" s="147"/>
      <c r="AJ41" s="201"/>
      <c r="AK41" s="147"/>
      <c r="AL41" s="155"/>
      <c r="AM41" s="155"/>
      <c r="AN41" s="149"/>
    </row>
    <row r="42" spans="1:45" ht="24.95" customHeight="1">
      <c r="A42" s="157" t="s">
        <v>90</v>
      </c>
      <c r="B42" s="157"/>
      <c r="C42" s="157" t="s">
        <v>270</v>
      </c>
      <c r="D42" s="157"/>
      <c r="E42" s="160" t="s">
        <v>127</v>
      </c>
      <c r="F42" s="160"/>
      <c r="G42" s="160"/>
      <c r="H42" s="160"/>
      <c r="I42" s="274"/>
      <c r="J42" s="274"/>
      <c r="K42" s="274"/>
      <c r="L42" s="274"/>
      <c r="M42" s="274"/>
      <c r="N42" s="274"/>
      <c r="O42" s="187"/>
      <c r="P42" s="187"/>
      <c r="Q42" s="187"/>
      <c r="R42" s="187"/>
      <c r="S42" s="187"/>
      <c r="T42" s="187"/>
      <c r="U42" s="187"/>
      <c r="W42" s="155"/>
      <c r="X42" s="147"/>
      <c r="Y42" s="147"/>
      <c r="Z42" s="147"/>
      <c r="AA42" s="147"/>
      <c r="AB42" s="147"/>
      <c r="AC42" s="147"/>
      <c r="AD42" s="147"/>
      <c r="AE42" s="147"/>
      <c r="AF42" s="147"/>
      <c r="AG42" s="147"/>
      <c r="AH42" s="147"/>
      <c r="AI42" s="147"/>
      <c r="AJ42" s="201"/>
      <c r="AK42" s="147"/>
      <c r="AL42" s="155"/>
      <c r="AM42" s="155"/>
      <c r="AN42" s="149"/>
    </row>
    <row r="43" spans="1:45" ht="18" customHeight="1">
      <c r="A43" s="160" t="s">
        <v>62</v>
      </c>
      <c r="B43" s="160"/>
      <c r="C43" s="178">
        <f>ROUNDDOWN(IF(AL38&lt;=60,1,1+ROUNDUP((AL38-60)/40,0)),1)</f>
        <v>2</v>
      </c>
      <c r="D43" s="178"/>
      <c r="E43" s="178">
        <f>ROUNDDOWN(AL38/10,1)</f>
        <v>7</v>
      </c>
      <c r="F43" s="178"/>
      <c r="G43" s="178"/>
      <c r="H43" s="178"/>
      <c r="I43" s="332"/>
      <c r="J43" s="332"/>
      <c r="K43" s="332"/>
      <c r="L43" s="332"/>
      <c r="M43" s="332"/>
      <c r="N43" s="332"/>
      <c r="O43" s="187"/>
      <c r="P43" s="187"/>
      <c r="Q43" s="187"/>
      <c r="R43" s="187"/>
      <c r="S43" s="187"/>
      <c r="T43" s="187"/>
      <c r="U43" s="187"/>
      <c r="W43" s="155"/>
      <c r="X43" s="147"/>
      <c r="Y43" s="147"/>
      <c r="Z43" s="147"/>
      <c r="AA43" s="147"/>
      <c r="AB43" s="147"/>
      <c r="AC43" s="147"/>
      <c r="AD43" s="147"/>
      <c r="AE43" s="147"/>
      <c r="AF43" s="147"/>
      <c r="AG43" s="147"/>
      <c r="AH43" s="147"/>
      <c r="AI43" s="147"/>
      <c r="AJ43" s="201"/>
      <c r="AK43" s="147"/>
      <c r="AL43" s="155"/>
      <c r="AM43" s="155"/>
      <c r="AN43" s="149"/>
    </row>
    <row r="44" spans="1:45" s="145" customFormat="1" ht="5.0999999999999996" customHeight="1">
      <c r="A44" s="159"/>
      <c r="B44" s="159"/>
      <c r="C44" s="159"/>
      <c r="D44" s="159"/>
      <c r="E44" s="159"/>
      <c r="F44" s="159"/>
      <c r="G44" s="159"/>
      <c r="H44" s="159"/>
      <c r="I44" s="159"/>
      <c r="J44" s="147"/>
      <c r="K44" s="147"/>
      <c r="L44" s="147"/>
      <c r="M44" s="201"/>
      <c r="N44" s="147"/>
      <c r="O44" s="147"/>
      <c r="P44" s="147"/>
      <c r="Q44" s="187"/>
      <c r="W44" s="155"/>
      <c r="X44" s="147"/>
      <c r="Y44" s="147"/>
      <c r="Z44" s="147"/>
      <c r="AA44" s="147"/>
      <c r="AB44" s="147"/>
      <c r="AC44" s="147"/>
      <c r="AD44" s="147"/>
      <c r="AE44" s="147"/>
      <c r="AF44" s="147"/>
      <c r="AG44" s="147"/>
      <c r="AH44" s="147"/>
      <c r="AI44" s="147"/>
      <c r="AJ44" s="201"/>
      <c r="AK44" s="147"/>
      <c r="AL44" s="155"/>
      <c r="AM44" s="155"/>
      <c r="AN44" s="149"/>
    </row>
    <row r="45" spans="1:45" s="145" customFormat="1" ht="21" customHeight="1">
      <c r="A45" s="156" t="s">
        <v>253</v>
      </c>
      <c r="C45" s="161"/>
      <c r="D45" s="161"/>
      <c r="E45" s="161"/>
      <c r="F45" s="161"/>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61"/>
      <c r="AM45" s="161"/>
      <c r="AN45" s="149"/>
    </row>
    <row r="46" spans="1:45" s="145" customFormat="1" ht="24.95" customHeight="1">
      <c r="A46" s="149"/>
      <c r="B46" s="155"/>
      <c r="C46" s="179" t="s">
        <v>54</v>
      </c>
      <c r="D46" s="188"/>
      <c r="E46" s="160" t="str">
        <v>サービス管理責任者</v>
      </c>
      <c r="F46" s="160"/>
      <c r="G46" s="160"/>
      <c r="H46" s="160"/>
      <c r="I46" s="179" t="str">
        <v>職業指導員</v>
      </c>
      <c r="J46" s="188"/>
      <c r="K46" s="188"/>
      <c r="L46" s="188"/>
      <c r="M46" s="188"/>
      <c r="N46" s="189"/>
      <c r="O46" s="179" t="str">
        <v>生活支援員</v>
      </c>
      <c r="P46" s="188"/>
      <c r="Q46" s="188"/>
      <c r="R46" s="188"/>
      <c r="S46" s="188"/>
      <c r="T46" s="189"/>
      <c r="U46" s="179" t="str">
        <v>-</v>
      </c>
      <c r="V46" s="188"/>
      <c r="W46" s="188"/>
      <c r="X46" s="188"/>
      <c r="Y46" s="188"/>
      <c r="Z46" s="189"/>
      <c r="AA46" s="179" t="str">
        <v>-</v>
      </c>
      <c r="AB46" s="188"/>
      <c r="AC46" s="188"/>
      <c r="AD46" s="188"/>
      <c r="AE46" s="188"/>
      <c r="AF46" s="189"/>
      <c r="AG46" s="160" t="str">
        <v>-</v>
      </c>
      <c r="AH46" s="160"/>
      <c r="AI46" s="160"/>
      <c r="AJ46" s="160"/>
      <c r="AK46" s="160"/>
      <c r="AL46" s="160" t="str">
        <v>-</v>
      </c>
      <c r="AM46" s="160"/>
      <c r="AN46" s="149"/>
    </row>
    <row r="47" spans="1:45" s="145" customFormat="1" ht="18" customHeight="1">
      <c r="A47" s="149"/>
      <c r="B47" s="155"/>
      <c r="C47" s="154" t="s">
        <v>254</v>
      </c>
      <c r="D47" s="154" t="s">
        <v>255</v>
      </c>
      <c r="E47" s="157" t="s">
        <v>254</v>
      </c>
      <c r="F47" s="157" t="s">
        <v>255</v>
      </c>
      <c r="G47" s="157"/>
      <c r="H47" s="157"/>
      <c r="I47" s="154" t="s">
        <v>254</v>
      </c>
      <c r="J47" s="168"/>
      <c r="K47" s="199"/>
      <c r="L47" s="154" t="s">
        <v>255</v>
      </c>
      <c r="M47" s="168"/>
      <c r="N47" s="199"/>
      <c r="O47" s="154" t="s">
        <v>254</v>
      </c>
      <c r="P47" s="168"/>
      <c r="Q47" s="199"/>
      <c r="R47" s="154" t="s">
        <v>255</v>
      </c>
      <c r="S47" s="168"/>
      <c r="T47" s="199"/>
      <c r="U47" s="154" t="s">
        <v>254</v>
      </c>
      <c r="V47" s="168"/>
      <c r="W47" s="199"/>
      <c r="X47" s="154" t="s">
        <v>255</v>
      </c>
      <c r="Y47" s="168"/>
      <c r="Z47" s="199"/>
      <c r="AA47" s="154" t="s">
        <v>254</v>
      </c>
      <c r="AB47" s="168"/>
      <c r="AC47" s="199"/>
      <c r="AD47" s="154" t="s">
        <v>255</v>
      </c>
      <c r="AE47" s="168"/>
      <c r="AF47" s="199"/>
      <c r="AG47" s="154" t="s">
        <v>254</v>
      </c>
      <c r="AH47" s="168"/>
      <c r="AI47" s="199"/>
      <c r="AJ47" s="154" t="s">
        <v>255</v>
      </c>
      <c r="AK47" s="199"/>
      <c r="AL47" s="157" t="s">
        <v>61</v>
      </c>
      <c r="AM47" s="157" t="s">
        <v>280</v>
      </c>
      <c r="AN47" s="149"/>
      <c r="AP47" s="147"/>
      <c r="AQ47" s="147"/>
      <c r="AR47" s="147"/>
      <c r="AS47" s="147"/>
    </row>
    <row r="48" spans="1:45" s="145" customFormat="1" ht="18" customHeight="1">
      <c r="A48" s="149"/>
      <c r="B48" s="157" t="s">
        <v>257</v>
      </c>
      <c r="C48" s="157">
        <f>COUNTIFS($B$12:$B$31,C$46,$C$12:$C$31,"A",$E$12:$E$31,"*")</f>
        <v>1</v>
      </c>
      <c r="D48" s="157">
        <f>COUNTIFS($B$12:$B$31,C$46,$C$12:$C$31,"B",$E$12:$E$31,"*")</f>
        <v>0</v>
      </c>
      <c r="E48" s="157">
        <f>COUNTIFS($B$12:$B$31,E$46,$C$12:$C$31,"A",$E$12:$E$31,"*")</f>
        <v>1</v>
      </c>
      <c r="F48" s="154">
        <f>COUNTIFS($B$12:$B$31,E$46,$C$12:$C$31,"B",$E$12:$E$31,"*")</f>
        <v>0</v>
      </c>
      <c r="G48" s="168"/>
      <c r="H48" s="199"/>
      <c r="I48" s="154">
        <f>COUNTIFS($B$12:$B$31,I$46,$C$12:$C$31,"A",$E$12:$E$31,"*")</f>
        <v>2</v>
      </c>
      <c r="J48" s="168"/>
      <c r="K48" s="199"/>
      <c r="L48" s="154">
        <f>COUNTIFS($B$12:$B$31,I$46,$C$12:$C$31,"B",$E$12:$E$31,"*")</f>
        <v>0</v>
      </c>
      <c r="M48" s="168"/>
      <c r="N48" s="199"/>
      <c r="O48" s="154">
        <f>COUNTIFS($B$12:$B$31,O$46,$C$12:$C$31,"A",$E$12:$E$31,"*")</f>
        <v>2</v>
      </c>
      <c r="P48" s="168"/>
      <c r="Q48" s="199"/>
      <c r="R48" s="154">
        <f>COUNTIFS($B$12:$B$31,O$46,$C$12:$C$31,"B",$E$12:$E$31,"*")</f>
        <v>0</v>
      </c>
      <c r="S48" s="168"/>
      <c r="T48" s="199"/>
      <c r="U48" s="154">
        <f>COUNTIFS($B$12:$B$31,U$46,$C$12:$C$31,"A",$E$12:$E$31,"*")</f>
        <v>0</v>
      </c>
      <c r="V48" s="168"/>
      <c r="W48" s="199"/>
      <c r="X48" s="154">
        <f>COUNTIFS($B$12:$B$31,U$46,$C$12:$C$31,"B",$E$12:$E$31,"*")</f>
        <v>0</v>
      </c>
      <c r="Y48" s="168"/>
      <c r="Z48" s="199"/>
      <c r="AA48" s="154">
        <f>COUNTIFS($B$12:$B$31,AA$46,$C$12:$C$31,"A",$E$12:$E$31,"*")</f>
        <v>0</v>
      </c>
      <c r="AB48" s="168"/>
      <c r="AC48" s="199"/>
      <c r="AD48" s="154">
        <f>COUNTIFS($B$12:$B$31,AA$46,$C$12:$C$31,"B",$E$12:$E$31,"*")</f>
        <v>0</v>
      </c>
      <c r="AE48" s="168"/>
      <c r="AF48" s="199"/>
      <c r="AG48" s="154">
        <f>COUNTIFS($B$12:$B$31,AG$46,$C$12:$C$31,"A",$E$12:$E$31,"*")</f>
        <v>0</v>
      </c>
      <c r="AH48" s="168"/>
      <c r="AI48" s="199"/>
      <c r="AJ48" s="154">
        <f>COUNTIFS($B$12:$B$31,AG$46,$C$12:$C$31,"B",$E$12:$E$31,"*")</f>
        <v>0</v>
      </c>
      <c r="AK48" s="199"/>
      <c r="AL48" s="157">
        <f>COUNTIFS($B$12:$B$31,AL$46,$C$12:$C$31,"A",$E$12:$E$31,"*")</f>
        <v>0</v>
      </c>
      <c r="AM48" s="157">
        <f>COUNTIFS($B$12:$B$31,AL$46,$C$12:$C$31,"B",$E$12:$E$31,"*")</f>
        <v>0</v>
      </c>
      <c r="AN48" s="149"/>
      <c r="AP48" s="147"/>
      <c r="AQ48" s="147"/>
      <c r="AR48" s="147"/>
      <c r="AS48" s="147"/>
    </row>
    <row r="49" spans="1:45" s="145" customFormat="1" ht="18" customHeight="1">
      <c r="A49" s="149"/>
      <c r="B49" s="160" t="s">
        <v>259</v>
      </c>
      <c r="C49" s="157">
        <f>COUNTIFS($B$12:$B$31,C$46,$C$12:$C$31,"C",$E$12:$E$31,"*")</f>
        <v>0</v>
      </c>
      <c r="D49" s="157">
        <f>COUNTIFS($B$12:$B$31,C$46,$C$12:$C$31,"D",$E$12:$E$31,"*")</f>
        <v>0</v>
      </c>
      <c r="E49" s="157">
        <f>COUNTIFS($B$12:$B$31,E$46,$C$12:$C$31,"C",$E$12:$E$31,"*")</f>
        <v>0</v>
      </c>
      <c r="F49" s="154">
        <f>COUNTIFS($B$12:$B$31,E$46,$C$12:$C$31,"D",$E$12:$E$31,"*")</f>
        <v>0</v>
      </c>
      <c r="G49" s="168"/>
      <c r="H49" s="199"/>
      <c r="I49" s="154">
        <f>COUNTIFS($B$12:$B$31,I$46,$C$12:$C$31,"C",$E$12:$E$31,"*")</f>
        <v>0</v>
      </c>
      <c r="J49" s="168"/>
      <c r="K49" s="199"/>
      <c r="L49" s="154">
        <f>COUNTIFS($B$12:$B$31,I$46,$C$12:$C$31,"D",$E$12:$E$31,"*")</f>
        <v>0</v>
      </c>
      <c r="M49" s="168"/>
      <c r="N49" s="199"/>
      <c r="O49" s="154">
        <f>COUNTIFS($B$12:$B$31,O$46,$C$12:$C$31,"C",$E$12:$E$31,"*")</f>
        <v>0</v>
      </c>
      <c r="P49" s="168"/>
      <c r="Q49" s="199"/>
      <c r="R49" s="154">
        <f>COUNTIFS($B$12:$B$31,O$46,$C$12:$C$31,"D",$E$12:$E$31,"*")</f>
        <v>0</v>
      </c>
      <c r="S49" s="168"/>
      <c r="T49" s="199"/>
      <c r="U49" s="154">
        <f>COUNTIFS($B$12:$B$31,U$46,$C$12:$C$31,"C",$E$12:$E$31,"*")</f>
        <v>0</v>
      </c>
      <c r="V49" s="168"/>
      <c r="W49" s="199"/>
      <c r="X49" s="154">
        <f>COUNTIFS($B$12:$B$31,U$46,$C$12:$C$31,"D",$E$12:$E$31,"*")</f>
        <v>0</v>
      </c>
      <c r="Y49" s="168"/>
      <c r="Z49" s="199"/>
      <c r="AA49" s="154">
        <f>COUNTIFS($B$12:$B$31,AA$46,$C$12:$C$31,"C",$E$12:$E$31,"*")</f>
        <v>0</v>
      </c>
      <c r="AB49" s="168"/>
      <c r="AC49" s="199"/>
      <c r="AD49" s="154">
        <f>COUNTIFS($B$12:$B$31,AA$46,$C$12:$C$31,"D",$E$12:$E$31,"*")</f>
        <v>0</v>
      </c>
      <c r="AE49" s="168"/>
      <c r="AF49" s="199"/>
      <c r="AG49" s="154">
        <f>COUNTIFS($B$12:$B$31,AG$46,$C$12:$C$31,"C",$E$12:$E$31,"*")</f>
        <v>0</v>
      </c>
      <c r="AH49" s="168"/>
      <c r="AI49" s="199"/>
      <c r="AJ49" s="154">
        <f>COUNTIFS($B$12:$B$31,AG$46,$C$12:$C$31,"D",$E$12:$E$31,"*")</f>
        <v>0</v>
      </c>
      <c r="AK49" s="199"/>
      <c r="AL49" s="157">
        <f>COUNTIFS($B$12:$B$31,AL$46,$C$12:$C$31,"C",$E$12:$E$31,"*")</f>
        <v>0</v>
      </c>
      <c r="AM49" s="157">
        <f>COUNTIFS($B$12:$B$31,AL$46,$C$12:$C$31,"D",$E$12:$E$31,"*")</f>
        <v>0</v>
      </c>
      <c r="AN49" s="149"/>
      <c r="AP49" s="147"/>
      <c r="AQ49" s="147"/>
      <c r="AR49" s="147"/>
      <c r="AS49" s="147"/>
    </row>
    <row r="50" spans="1:45" s="145" customFormat="1" ht="24.95" customHeight="1">
      <c r="A50" s="149"/>
      <c r="B50" s="160" t="s">
        <v>260</v>
      </c>
      <c r="C50" s="179">
        <f>IF($AK$3="４週",SUMIFS($AK$12:$AK$31,$B$12:$B$31,C46)/4/$AH$6,IF($AK$3="歴月",SUMIFS($AK$12:$AK$31,$B$12:$B$31,C46)/$AL$6,"記載する期間を選択してください"))</f>
        <v>1</v>
      </c>
      <c r="D50" s="189"/>
      <c r="E50" s="179">
        <f>IF($AK$3="４週",SUMIFS($AK$12:$AK$31,$B$12:$B$31,E46)/4/$AH$6,IF($AK$3="歴月",SUMIFS($AK$12:$AK$31,$B$12:$B$31,E46)/$AL$6,"記載する期間を選択してください"))</f>
        <v>1</v>
      </c>
      <c r="F50" s="188"/>
      <c r="G50" s="188"/>
      <c r="H50" s="189"/>
      <c r="I50" s="179">
        <f>IF($AK$3="４週",SUMIFS($AK$12:$AK$31,$B$12:$B$31,I46)/4/$AH$6,IF($AK$3="歴月",SUMIFS($AK$12:$AK$31,$B$12:$B$31,I46)/$AL$6,"記載する期間を選択してください"))</f>
        <v>2</v>
      </c>
      <c r="J50" s="188"/>
      <c r="K50" s="188"/>
      <c r="L50" s="188"/>
      <c r="M50" s="188"/>
      <c r="N50" s="189"/>
      <c r="O50" s="179">
        <f>IF($AK$3="４週",SUMIFS($AK$12:$AK$31,$B$12:$B$31,O46)/4/$AH$6,IF($AK$3="歴月",SUMIFS($AK$12:$AK$31,$B$12:$B$31,O46)/$AL$6,"記載する期間を選択してください"))</f>
        <v>2</v>
      </c>
      <c r="P50" s="188"/>
      <c r="Q50" s="188"/>
      <c r="R50" s="188"/>
      <c r="S50" s="188"/>
      <c r="T50" s="189"/>
      <c r="U50" s="179">
        <f>IF($AK$3="４週",SUMIFS($AK$12:$AK$31,$B$12:$B$31,U46)/4/$AH$6,IF($AK$3="歴月",SUMIFS($AK$12:$AK$31,$B$12:$B$31,U46)/$AL$6,"記載する期間を選択してください"))</f>
        <v>0</v>
      </c>
      <c r="V50" s="188"/>
      <c r="W50" s="188"/>
      <c r="X50" s="188"/>
      <c r="Y50" s="188"/>
      <c r="Z50" s="189"/>
      <c r="AA50" s="179">
        <f>IF($AK$3="４週",SUMIFS($AK$12:$AK$31,$B$12:$B$31,AA46)/4/$AH$6,IF($AK$3="歴月",SUMIFS($AK$12:$AK$31,$B$12:$B$31,AA46)/$AL$6,"記載する期間を選択してください"))</f>
        <v>0</v>
      </c>
      <c r="AB50" s="188"/>
      <c r="AC50" s="188"/>
      <c r="AD50" s="188"/>
      <c r="AE50" s="188"/>
      <c r="AF50" s="189"/>
      <c r="AG50" s="179">
        <f>IF($AK$3="４週",SUMIFS($AK$12:$AK$31,$B$12:$B$31,AG46)/4/$AH$6,IF($AK$3="歴月",SUMIFS($AK$12:$AK$31,$B$12:$B$31,AG46)/$AL$6,"記載する期間を選択してください"))</f>
        <v>0</v>
      </c>
      <c r="AH50" s="188"/>
      <c r="AI50" s="188"/>
      <c r="AJ50" s="188"/>
      <c r="AK50" s="189"/>
      <c r="AL50" s="179">
        <f>IF($AK$3="４週",SUMIFS($AK$12:$AK$31,$B$12:$B$31,AL46)/4/$AH$6,IF($AK$3="歴月",SUMIFS($AK$12:$AK$31,$B$12:$B$31,AL46)/$AL$6,"記載する期間を選択してください"))</f>
        <v>0</v>
      </c>
      <c r="AM50" s="189"/>
      <c r="AN50" s="149"/>
      <c r="AP50" s="147"/>
      <c r="AQ50" s="147"/>
      <c r="AR50" s="147"/>
      <c r="AS50" s="147"/>
    </row>
    <row r="51" spans="1:45" s="145" customFormat="1" ht="5.0999999999999996" customHeight="1">
      <c r="A51" s="149"/>
      <c r="C51" s="180">
        <v>2</v>
      </c>
      <c r="D51" s="180"/>
      <c r="E51" s="180">
        <v>3</v>
      </c>
      <c r="F51" s="180"/>
      <c r="G51" s="180"/>
      <c r="H51" s="180"/>
      <c r="I51" s="180">
        <v>4</v>
      </c>
      <c r="J51" s="180"/>
      <c r="K51" s="180"/>
      <c r="L51" s="180"/>
      <c r="M51" s="180"/>
      <c r="N51" s="180"/>
      <c r="O51" s="180">
        <v>5</v>
      </c>
      <c r="P51" s="180"/>
      <c r="Q51" s="180"/>
      <c r="R51" s="180"/>
      <c r="S51" s="180"/>
      <c r="T51" s="180"/>
      <c r="U51" s="180">
        <v>6</v>
      </c>
      <c r="V51" s="180"/>
      <c r="W51" s="180"/>
      <c r="X51" s="180"/>
      <c r="Y51" s="180"/>
      <c r="Z51" s="180"/>
      <c r="AA51" s="180">
        <v>7</v>
      </c>
      <c r="AB51" s="180"/>
      <c r="AC51" s="180"/>
      <c r="AD51" s="180"/>
      <c r="AE51" s="180"/>
      <c r="AF51" s="180"/>
      <c r="AG51" s="180">
        <v>8</v>
      </c>
      <c r="AH51" s="180"/>
      <c r="AI51" s="180"/>
      <c r="AJ51" s="180"/>
      <c r="AK51" s="180"/>
      <c r="AL51" s="180">
        <v>9</v>
      </c>
      <c r="AM51" s="161"/>
      <c r="AN51" s="149"/>
      <c r="AP51" s="147"/>
      <c r="AQ51" s="147"/>
      <c r="AR51" s="147"/>
      <c r="AS51" s="147"/>
    </row>
    <row r="52" spans="1:45" ht="15" customHeight="1">
      <c r="A52" s="147" t="s">
        <v>176</v>
      </c>
      <c r="B52" s="230"/>
      <c r="C52" s="230"/>
      <c r="D52" s="230"/>
      <c r="E52" s="230"/>
      <c r="F52" s="236"/>
      <c r="G52" s="230"/>
      <c r="H52" s="180"/>
      <c r="I52" s="180"/>
      <c r="J52" s="180"/>
      <c r="K52" s="180"/>
      <c r="L52" s="180"/>
      <c r="M52" s="180"/>
      <c r="N52" s="180"/>
      <c r="O52" s="180"/>
      <c r="P52" s="180"/>
      <c r="Q52" s="180"/>
      <c r="R52" s="180">
        <v>6</v>
      </c>
      <c r="S52" s="180"/>
      <c r="T52" s="180"/>
      <c r="U52" s="180"/>
      <c r="V52" s="180"/>
      <c r="W52" s="180"/>
      <c r="X52" s="180">
        <v>7</v>
      </c>
      <c r="Y52" s="180"/>
      <c r="Z52" s="180"/>
      <c r="AA52" s="180"/>
      <c r="AB52" s="180"/>
      <c r="AC52" s="180"/>
      <c r="AD52" s="180">
        <v>8</v>
      </c>
      <c r="AE52" s="180"/>
      <c r="AF52" s="180"/>
      <c r="AG52" s="243"/>
      <c r="AH52" s="243"/>
      <c r="AI52" s="243"/>
      <c r="AJ52" s="243">
        <v>9</v>
      </c>
      <c r="AK52" s="180"/>
      <c r="AL52" s="180"/>
      <c r="AM52" s="149"/>
    </row>
    <row r="53" spans="1:45" s="147" customFormat="1" ht="15" customHeight="1">
      <c r="A53" s="147" t="s">
        <v>58</v>
      </c>
      <c r="B53" s="159"/>
      <c r="C53" s="159"/>
      <c r="D53" s="159"/>
      <c r="E53" s="159"/>
      <c r="F53" s="159"/>
      <c r="G53" s="159"/>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P53" s="145"/>
      <c r="AQ53" s="145"/>
      <c r="AR53" s="145"/>
      <c r="AS53" s="145"/>
    </row>
    <row r="54" spans="1:45" s="147" customFormat="1" ht="15" customHeight="1">
      <c r="A54" s="147" t="s">
        <v>177</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c r="AP54" s="145"/>
      <c r="AQ54" s="145"/>
      <c r="AR54" s="145"/>
      <c r="AS54" s="145"/>
    </row>
    <row r="55" spans="1:45" s="147" customFormat="1" ht="15" customHeight="1">
      <c r="A55" s="147" t="s">
        <v>10</v>
      </c>
      <c r="B55" s="159"/>
      <c r="C55" s="159"/>
      <c r="D55" s="159"/>
      <c r="E55" s="159"/>
      <c r="F55" s="159"/>
      <c r="G55" s="159"/>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c r="AP55" s="145"/>
      <c r="AQ55" s="145"/>
      <c r="AR55" s="145"/>
      <c r="AS55" s="145"/>
    </row>
    <row r="56" spans="1:45" s="147" customFormat="1" ht="15" customHeight="1">
      <c r="A56" s="147" t="s">
        <v>376</v>
      </c>
      <c r="B56" s="159"/>
      <c r="C56" s="159"/>
      <c r="D56" s="159"/>
      <c r="E56" s="159"/>
      <c r="F56" s="159"/>
      <c r="G56" s="159"/>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c r="AP56" s="145"/>
      <c r="AQ56" s="145"/>
      <c r="AR56" s="145"/>
      <c r="AS56" s="145"/>
    </row>
    <row r="57" spans="1:45" s="147" customFormat="1" ht="15" customHeight="1">
      <c r="A57" s="147" t="s">
        <v>377</v>
      </c>
      <c r="B57" s="159"/>
      <c r="C57" s="159"/>
      <c r="D57" s="159"/>
      <c r="E57" s="159"/>
      <c r="F57" s="159"/>
      <c r="G57" s="159"/>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c r="AP57" s="145"/>
      <c r="AQ57" s="145"/>
      <c r="AR57" s="145"/>
      <c r="AS57" s="145"/>
    </row>
    <row r="58" spans="1:45" ht="15" customHeight="1">
      <c r="A58" s="147" t="s">
        <v>179</v>
      </c>
      <c r="B58" s="169"/>
      <c r="C58" s="147"/>
      <c r="D58" s="147"/>
      <c r="E58" s="147"/>
      <c r="F58" s="147"/>
      <c r="G58" s="147"/>
    </row>
    <row r="59" spans="1:45" ht="15" customHeight="1">
      <c r="A59" s="147" t="s">
        <v>69</v>
      </c>
      <c r="B59" s="169"/>
      <c r="C59" s="147"/>
      <c r="D59" s="147"/>
      <c r="E59" s="147"/>
      <c r="F59" s="147"/>
      <c r="G59" s="147"/>
    </row>
    <row r="60" spans="1:45" ht="15" customHeight="1">
      <c r="A60" s="147"/>
      <c r="B60" s="157" t="s">
        <v>182</v>
      </c>
      <c r="C60" s="157" t="s">
        <v>183</v>
      </c>
      <c r="D60" s="157"/>
      <c r="E60" s="157"/>
      <c r="F60" s="147"/>
      <c r="G60" s="147"/>
    </row>
    <row r="61" spans="1:45" ht="15" customHeight="1">
      <c r="A61" s="147"/>
      <c r="B61" s="170" t="s">
        <v>186</v>
      </c>
      <c r="C61" s="181" t="s">
        <v>187</v>
      </c>
      <c r="D61" s="181"/>
      <c r="E61" s="181"/>
      <c r="F61" s="147"/>
      <c r="G61" s="147"/>
    </row>
    <row r="62" spans="1:45" ht="15" customHeight="1">
      <c r="A62" s="147"/>
      <c r="B62" s="170" t="s">
        <v>188</v>
      </c>
      <c r="C62" s="181" t="s">
        <v>189</v>
      </c>
      <c r="D62" s="181"/>
      <c r="E62" s="181"/>
      <c r="F62" s="147"/>
      <c r="G62" s="147"/>
    </row>
    <row r="63" spans="1:45" ht="15" customHeight="1">
      <c r="A63" s="147"/>
      <c r="B63" s="170" t="s">
        <v>190</v>
      </c>
      <c r="C63" s="181" t="s">
        <v>191</v>
      </c>
      <c r="D63" s="181"/>
      <c r="E63" s="181"/>
      <c r="F63" s="147"/>
      <c r="G63" s="147"/>
    </row>
    <row r="64" spans="1:45" ht="15" customHeight="1">
      <c r="A64" s="147"/>
      <c r="B64" s="170" t="s">
        <v>193</v>
      </c>
      <c r="C64" s="181" t="s">
        <v>194</v>
      </c>
      <c r="D64" s="181"/>
      <c r="E64" s="181"/>
      <c r="F64" s="147"/>
      <c r="G64" s="147"/>
    </row>
    <row r="65" spans="1:7" ht="15" customHeight="1">
      <c r="A65" s="147"/>
      <c r="B65" s="147" t="s">
        <v>196</v>
      </c>
      <c r="C65" s="147"/>
      <c r="D65" s="147"/>
      <c r="E65" s="147"/>
      <c r="F65" s="147"/>
      <c r="G65" s="147"/>
    </row>
    <row r="66" spans="1:7" ht="15" customHeight="1">
      <c r="A66" s="147"/>
      <c r="B66" s="147" t="s">
        <v>35</v>
      </c>
      <c r="C66" s="147"/>
      <c r="D66" s="147"/>
      <c r="E66" s="147"/>
      <c r="F66" s="147"/>
      <c r="G66" s="147"/>
    </row>
    <row r="67" spans="1:7" ht="15" customHeight="1">
      <c r="A67" s="147"/>
      <c r="B67" s="147" t="s">
        <v>197</v>
      </c>
      <c r="C67" s="147"/>
      <c r="D67" s="147"/>
      <c r="E67" s="147"/>
      <c r="F67" s="147"/>
      <c r="G67" s="147"/>
    </row>
    <row r="68" spans="1:7" ht="15" customHeight="1">
      <c r="A68" s="147" t="s">
        <v>323</v>
      </c>
      <c r="B68" s="169"/>
      <c r="C68" s="147"/>
      <c r="D68" s="147"/>
      <c r="E68" s="147"/>
      <c r="F68" s="147"/>
      <c r="G68" s="147"/>
    </row>
    <row r="69" spans="1:7" ht="15" customHeight="1">
      <c r="A69" s="147" t="s">
        <v>2</v>
      </c>
      <c r="B69" s="169"/>
      <c r="C69" s="147"/>
      <c r="D69" s="147"/>
      <c r="E69" s="147"/>
      <c r="F69" s="147"/>
      <c r="G69" s="147"/>
    </row>
    <row r="70" spans="1:7" ht="15" customHeight="1">
      <c r="A70" s="147" t="s">
        <v>199</v>
      </c>
      <c r="B70" s="169"/>
      <c r="C70" s="147"/>
      <c r="D70" s="147"/>
      <c r="E70" s="147"/>
      <c r="F70" s="147"/>
      <c r="G70" s="147"/>
    </row>
    <row r="71" spans="1:7" ht="15" customHeight="1">
      <c r="A71" s="147" t="s">
        <v>262</v>
      </c>
      <c r="B71" s="169"/>
      <c r="C71" s="147"/>
      <c r="D71" s="147"/>
      <c r="E71" s="147"/>
      <c r="F71" s="147"/>
      <c r="G71" s="147"/>
    </row>
    <row r="72" spans="1:7" ht="15" customHeight="1">
      <c r="A72" s="147" t="s">
        <v>338</v>
      </c>
      <c r="B72" s="169"/>
      <c r="C72" s="147"/>
      <c r="D72" s="147"/>
      <c r="E72" s="147"/>
      <c r="F72" s="147"/>
      <c r="G72" s="147"/>
    </row>
    <row r="73" spans="1:7" ht="15" customHeight="1">
      <c r="A73" s="147" t="s">
        <v>378</v>
      </c>
      <c r="B73" s="169"/>
      <c r="C73" s="147"/>
      <c r="D73" s="147"/>
      <c r="E73" s="147"/>
      <c r="F73" s="147"/>
      <c r="G73" s="147"/>
    </row>
    <row r="74" spans="1:7" ht="15" customHeight="1">
      <c r="A74" s="147"/>
      <c r="B74" s="147" t="s">
        <v>104</v>
      </c>
      <c r="C74" s="147"/>
      <c r="D74" s="147"/>
      <c r="E74" s="147"/>
      <c r="F74" s="147"/>
      <c r="G74" s="147"/>
    </row>
    <row r="75" spans="1:7" ht="15" customHeight="1">
      <c r="A75" s="147"/>
      <c r="B75" s="147" t="s">
        <v>206</v>
      </c>
      <c r="C75" s="147"/>
      <c r="D75" s="147"/>
      <c r="E75" s="147"/>
      <c r="F75" s="147"/>
      <c r="G75" s="147"/>
    </row>
    <row r="76" spans="1:7" ht="15" customHeight="1">
      <c r="A76" s="147" t="s">
        <v>380</v>
      </c>
      <c r="B76" s="169"/>
      <c r="C76" s="147"/>
      <c r="D76" s="147"/>
      <c r="E76" s="147"/>
      <c r="F76" s="147"/>
      <c r="G76" s="147"/>
    </row>
    <row r="77" spans="1:7" ht="15" customHeight="1">
      <c r="A77" s="147" t="s">
        <v>208</v>
      </c>
      <c r="B77" s="169"/>
      <c r="C77" s="147"/>
      <c r="D77" s="147"/>
      <c r="E77" s="147"/>
      <c r="F77" s="147"/>
      <c r="G77" s="147"/>
    </row>
    <row r="78" spans="1:7" ht="15" customHeight="1">
      <c r="A78" s="147" t="s">
        <v>381</v>
      </c>
      <c r="B78" s="169"/>
      <c r="C78" s="147"/>
      <c r="D78" s="147"/>
      <c r="E78" s="147"/>
      <c r="F78" s="147"/>
      <c r="G78" s="147"/>
    </row>
    <row r="79" spans="1:7" ht="15" customHeight="1">
      <c r="A79" s="147" t="s">
        <v>383</v>
      </c>
      <c r="B79" s="169"/>
      <c r="C79" s="147"/>
      <c r="D79" s="147"/>
      <c r="E79" s="147"/>
      <c r="F79" s="147"/>
      <c r="G79" s="147"/>
    </row>
    <row r="80" spans="1:7" ht="15" customHeight="1">
      <c r="A80" s="147" t="s">
        <v>213</v>
      </c>
      <c r="B80" s="169"/>
      <c r="C80" s="147"/>
      <c r="D80" s="147"/>
      <c r="E80" s="147"/>
      <c r="F80" s="147"/>
      <c r="G80" s="147"/>
    </row>
    <row r="81" spans="1:7" ht="15" customHeight="1">
      <c r="A81" s="147" t="s">
        <v>66</v>
      </c>
      <c r="B81" s="169"/>
      <c r="C81" s="147"/>
      <c r="D81" s="147"/>
      <c r="E81" s="147"/>
      <c r="F81" s="147"/>
      <c r="G81" s="147"/>
    </row>
    <row r="82" spans="1:7" ht="15" customHeight="1">
      <c r="A82" s="147" t="s">
        <v>379</v>
      </c>
      <c r="B82" s="169"/>
      <c r="C82" s="147"/>
      <c r="D82" s="147"/>
      <c r="E82" s="147"/>
      <c r="F82" s="147"/>
      <c r="G82" s="147"/>
    </row>
    <row r="83" spans="1:7" ht="15" customHeight="1">
      <c r="A83" s="147" t="s">
        <v>125</v>
      </c>
      <c r="B83" s="169"/>
      <c r="C83" s="147"/>
      <c r="D83" s="147"/>
      <c r="E83" s="147"/>
      <c r="F83" s="147"/>
      <c r="G83" s="147"/>
    </row>
  </sheetData>
  <mergeCells count="146">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M32:AN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60:E60"/>
    <mergeCell ref="C61:E61"/>
    <mergeCell ref="C62:E62"/>
    <mergeCell ref="C63:E63"/>
    <mergeCell ref="C64:E64"/>
    <mergeCell ref="A8:A11"/>
    <mergeCell ref="B8:B9"/>
    <mergeCell ref="C8:C11"/>
    <mergeCell ref="D8:D11"/>
    <mergeCell ref="E8:E11"/>
    <mergeCell ref="AK8:AK11"/>
    <mergeCell ref="AL8:AL11"/>
    <mergeCell ref="AM8:AN11"/>
    <mergeCell ref="B10:B11"/>
    <mergeCell ref="AL38:AL39"/>
  </mergeCells>
  <phoneticPr fontId="4"/>
  <dataValidations count="7">
    <dataValidation type="list" allowBlank="1" showDropDown="0" showInputMessage="1" showErrorMessage="1" sqref="AK5:AN5">
      <formula1>"有,無"</formula1>
    </dataValidation>
    <dataValidation type="list" allowBlank="1" showDropDown="0" showInputMessage="1" showErrorMessage="1" sqref="C12:C31">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2:B31">
      <formula1>INDIRECT($AK$1)</formula1>
    </dataValidation>
    <dataValidation type="whole" operator="greaterThanOrEqual" allowBlank="1" showDropDown="0" showInputMessage="1" showErrorMessage="1" sqref="I38:I39 D38:F39 AG38:AG39 AD38:AD39 AA38:AA39 X38:X39 U38:U39 R38:R39 O38:O39 L38:L39">
      <formula1>0</formula1>
    </dataValidation>
    <dataValidation operator="greaterThanOrEqual" allowBlank="1" showDropDown="0" showInputMessage="1" showErrorMessage="1" sqref="L44 I44 AJ38:AJ39 AL38 L40 I40"/>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5"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sheetPr>
    <pageSetUpPr fitToPage="1"/>
  </sheetPr>
  <dimension ref="A1:AS84"/>
  <sheetViews>
    <sheetView showGridLines="0" view="pageBreakPreview" zoomScaleNormal="106" zoomScaleSheetLayoutView="100" workbookViewId="0">
      <selection activeCell="AO3" sqref="AO3"/>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5.75" style="145" customWidth="1"/>
    <col min="45" max="45" width="32.125" style="145" customWidth="1"/>
    <col min="46" max="16384" width="8.25" style="145"/>
  </cols>
  <sheetData>
    <row r="1" spans="1:45"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222</v>
      </c>
      <c r="AL1" s="211"/>
      <c r="AM1" s="211"/>
      <c r="AN1" s="211"/>
    </row>
    <row r="2" spans="1:45"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c r="AL2" s="212"/>
      <c r="AM2" s="212"/>
      <c r="AN2" s="212"/>
    </row>
    <row r="3" spans="1:45"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5"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5"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204"/>
      <c r="Z5" s="204"/>
      <c r="AA5" s="204"/>
      <c r="AB5" s="149"/>
      <c r="AC5" s="149"/>
      <c r="AD5" s="207"/>
      <c r="AE5" s="207"/>
      <c r="AF5" s="207"/>
      <c r="AG5" s="207"/>
      <c r="AH5" s="207"/>
      <c r="AI5" s="210" t="s">
        <v>305</v>
      </c>
      <c r="AJ5" s="210"/>
      <c r="AK5" s="213" t="s">
        <v>306</v>
      </c>
      <c r="AL5" s="213"/>
      <c r="AM5" s="213"/>
      <c r="AN5" s="213"/>
    </row>
    <row r="6" spans="1:45" ht="18" customHeight="1">
      <c r="A6" s="150"/>
      <c r="B6" s="150"/>
      <c r="C6" s="150"/>
      <c r="D6" s="150"/>
      <c r="E6" s="150"/>
      <c r="F6" s="150"/>
      <c r="G6" s="150"/>
      <c r="H6" s="150"/>
      <c r="I6" s="150"/>
      <c r="J6" s="150"/>
      <c r="K6" s="150"/>
      <c r="L6" s="150"/>
      <c r="M6" s="150"/>
      <c r="N6" s="150"/>
      <c r="O6" s="150"/>
      <c r="P6" s="150"/>
      <c r="Q6" s="150"/>
      <c r="R6" s="150"/>
      <c r="S6" s="150"/>
      <c r="U6" s="150"/>
      <c r="V6" s="150"/>
      <c r="W6" s="150"/>
      <c r="Y6" s="204"/>
      <c r="Z6" s="204"/>
      <c r="AA6" s="204"/>
      <c r="AB6" s="149"/>
      <c r="AC6" s="204"/>
      <c r="AD6" s="204"/>
      <c r="AE6" s="204"/>
      <c r="AF6" s="204"/>
      <c r="AG6" s="205" t="s">
        <v>368</v>
      </c>
      <c r="AH6" s="208">
        <v>40</v>
      </c>
      <c r="AI6" s="208"/>
      <c r="AJ6" s="208"/>
      <c r="AK6" s="204" t="s">
        <v>152</v>
      </c>
      <c r="AL6" s="215">
        <v>160</v>
      </c>
      <c r="AM6" s="204" t="s">
        <v>153</v>
      </c>
      <c r="AN6" s="149"/>
    </row>
    <row r="7" spans="1:45" ht="17.25" customHeight="1">
      <c r="A7" s="151"/>
      <c r="B7" s="162"/>
      <c r="C7" s="162"/>
      <c r="D7" s="162"/>
      <c r="E7" s="162"/>
      <c r="F7" s="162"/>
      <c r="G7" s="162"/>
      <c r="H7" s="162"/>
      <c r="I7" s="162"/>
      <c r="J7" s="162"/>
      <c r="K7" s="162"/>
      <c r="L7" s="162"/>
      <c r="M7" s="162"/>
      <c r="N7" s="162"/>
      <c r="O7" s="162"/>
      <c r="P7" s="162"/>
      <c r="Q7" s="162"/>
      <c r="R7" s="162"/>
      <c r="S7" s="162"/>
      <c r="T7" s="162"/>
      <c r="U7" s="162"/>
      <c r="V7" s="162"/>
      <c r="W7" s="162"/>
      <c r="X7" s="203"/>
      <c r="Y7" s="203"/>
      <c r="Z7" s="203"/>
      <c r="AA7" s="203"/>
      <c r="AB7" s="203"/>
      <c r="AC7" s="203"/>
      <c r="AD7" s="203"/>
      <c r="AE7" s="203"/>
      <c r="AF7" s="203"/>
      <c r="AG7" s="203"/>
      <c r="AH7" s="203"/>
      <c r="AI7" s="203"/>
      <c r="AJ7" s="203"/>
      <c r="AK7" s="203"/>
      <c r="AL7" s="203"/>
      <c r="AM7" s="219"/>
      <c r="AN7" s="222"/>
      <c r="AS7" s="223"/>
    </row>
    <row r="8" spans="1:45" ht="15" customHeight="1">
      <c r="A8" s="152" t="s">
        <v>154</v>
      </c>
      <c r="B8" s="163" t="s">
        <v>195</v>
      </c>
      <c r="C8" s="172" t="s">
        <v>371</v>
      </c>
      <c r="D8" s="157" t="s">
        <v>372</v>
      </c>
      <c r="E8" s="154" t="s">
        <v>373</v>
      </c>
      <c r="F8" s="193" t="s">
        <v>370</v>
      </c>
      <c r="G8" s="193"/>
      <c r="H8" s="193"/>
      <c r="I8" s="193"/>
      <c r="J8" s="193"/>
      <c r="K8" s="193"/>
      <c r="L8" s="193"/>
      <c r="M8" s="193"/>
      <c r="N8" s="193"/>
      <c r="O8" s="193"/>
      <c r="P8" s="193"/>
      <c r="Q8" s="193"/>
      <c r="R8" s="193"/>
      <c r="S8" s="193"/>
      <c r="T8" s="193"/>
      <c r="U8" s="193"/>
      <c r="V8" s="193"/>
      <c r="W8" s="193"/>
      <c r="X8" s="193"/>
      <c r="Y8" s="193"/>
      <c r="Z8" s="193"/>
      <c r="AA8" s="193"/>
      <c r="AB8" s="193"/>
      <c r="AC8" s="193"/>
      <c r="AD8" s="193"/>
      <c r="AE8" s="193"/>
      <c r="AF8" s="193"/>
      <c r="AG8" s="193"/>
      <c r="AH8" s="193"/>
      <c r="AI8" s="193"/>
      <c r="AJ8" s="193"/>
      <c r="AK8" s="189" t="s">
        <v>7</v>
      </c>
      <c r="AL8" s="160" t="s">
        <v>374</v>
      </c>
      <c r="AM8" s="220" t="s">
        <v>375</v>
      </c>
      <c r="AN8" s="220"/>
    </row>
    <row r="9" spans="1:45" ht="15" customHeight="1">
      <c r="A9" s="152"/>
      <c r="B9" s="164"/>
      <c r="C9" s="173"/>
      <c r="D9" s="157"/>
      <c r="E9" s="154"/>
      <c r="F9" s="157" t="s">
        <v>167</v>
      </c>
      <c r="G9" s="157"/>
      <c r="H9" s="157"/>
      <c r="I9" s="157"/>
      <c r="J9" s="157"/>
      <c r="K9" s="157"/>
      <c r="L9" s="157"/>
      <c r="M9" s="157" t="s">
        <v>168</v>
      </c>
      <c r="N9" s="157"/>
      <c r="O9" s="157"/>
      <c r="P9" s="157"/>
      <c r="Q9" s="157"/>
      <c r="R9" s="157"/>
      <c r="S9" s="157"/>
      <c r="T9" s="157" t="s">
        <v>170</v>
      </c>
      <c r="U9" s="157"/>
      <c r="V9" s="157"/>
      <c r="W9" s="157"/>
      <c r="X9" s="157"/>
      <c r="Y9" s="157"/>
      <c r="Z9" s="157"/>
      <c r="AA9" s="157" t="s">
        <v>173</v>
      </c>
      <c r="AB9" s="157"/>
      <c r="AC9" s="157"/>
      <c r="AD9" s="157"/>
      <c r="AE9" s="157"/>
      <c r="AF9" s="157"/>
      <c r="AG9" s="157"/>
      <c r="AH9" s="157" t="s">
        <v>174</v>
      </c>
      <c r="AI9" s="157"/>
      <c r="AJ9" s="157"/>
      <c r="AK9" s="189"/>
      <c r="AL9" s="160"/>
      <c r="AM9" s="220"/>
      <c r="AN9" s="220"/>
    </row>
    <row r="10" spans="1:45" ht="15" customHeight="1">
      <c r="A10" s="152"/>
      <c r="B10" s="165" t="s">
        <v>221</v>
      </c>
      <c r="C10" s="173"/>
      <c r="D10" s="157"/>
      <c r="E10" s="154"/>
      <c r="F10" s="194">
        <f>DATE($M$2,$S$2,1)</f>
        <v>46113</v>
      </c>
      <c r="G10" s="194">
        <f>DATE($M$2,$S$2,2)</f>
        <v>46114</v>
      </c>
      <c r="H10" s="194">
        <f>DATE($M$2,$S$2,3)</f>
        <v>46115</v>
      </c>
      <c r="I10" s="194">
        <f>DATE($M$2,$S$2,4)</f>
        <v>46116</v>
      </c>
      <c r="J10" s="194">
        <f>DATE($M$2,$S$2,5)</f>
        <v>46117</v>
      </c>
      <c r="K10" s="194">
        <f>DATE($M$2,$S$2,6)</f>
        <v>46118</v>
      </c>
      <c r="L10" s="194">
        <f>DATE($M$2,$S$2,7)</f>
        <v>46119</v>
      </c>
      <c r="M10" s="194">
        <f>DATE($M$2,$S$2,8)</f>
        <v>46120</v>
      </c>
      <c r="N10" s="194">
        <f>DATE($M$2,$S$2,9)</f>
        <v>46121</v>
      </c>
      <c r="O10" s="194">
        <f>DATE($M$2,$S$2,10)</f>
        <v>46122</v>
      </c>
      <c r="P10" s="194">
        <f>DATE($M$2,$S$2,11)</f>
        <v>46123</v>
      </c>
      <c r="Q10" s="194">
        <f>DATE($M$2,$S$2,12)</f>
        <v>46124</v>
      </c>
      <c r="R10" s="194">
        <f>DATE($M$2,$S$2,13)</f>
        <v>46125</v>
      </c>
      <c r="S10" s="194">
        <f>DATE($M$2,$S$2,14)</f>
        <v>46126</v>
      </c>
      <c r="T10" s="194">
        <f>DATE($M$2,$S$2,15)</f>
        <v>46127</v>
      </c>
      <c r="U10" s="194">
        <f>DATE($M$2,$S$2,16)</f>
        <v>46128</v>
      </c>
      <c r="V10" s="194">
        <f>DATE($M$2,$S$2,17)</f>
        <v>46129</v>
      </c>
      <c r="W10" s="194">
        <f>DATE($M$2,$S$2,18)</f>
        <v>46130</v>
      </c>
      <c r="X10" s="194">
        <f>DATE($M$2,$S$2,19)</f>
        <v>46131</v>
      </c>
      <c r="Y10" s="194">
        <f>DATE($M$2,$S$2,20)</f>
        <v>46132</v>
      </c>
      <c r="Z10" s="194">
        <f>DATE($M$2,$S$2,21)</f>
        <v>46133</v>
      </c>
      <c r="AA10" s="194">
        <f>DATE($M$2,$S$2,22)</f>
        <v>46134</v>
      </c>
      <c r="AB10" s="194">
        <f>DATE($M$2,$S$2,23)</f>
        <v>46135</v>
      </c>
      <c r="AC10" s="194">
        <f>DATE($M$2,$S$2,24)</f>
        <v>46136</v>
      </c>
      <c r="AD10" s="194">
        <f>DATE($M$2,$S$2,25)</f>
        <v>46137</v>
      </c>
      <c r="AE10" s="194">
        <f>DATE($M$2,$S$2,26)</f>
        <v>46138</v>
      </c>
      <c r="AF10" s="194">
        <f>DATE($M$2,$S$2,27)</f>
        <v>46139</v>
      </c>
      <c r="AG10" s="194">
        <f>DATE($M$2,$S$2,28)</f>
        <v>46140</v>
      </c>
      <c r="AH10" s="194">
        <f>IF(DAY(EOMONTH(F10,0))&lt;29,"",DATE($M$2,$S$2,29))</f>
        <v>46141</v>
      </c>
      <c r="AI10" s="194">
        <f>IF(DAY(EOMONTH(F10,0))&lt;30,"",DATE($M$2,$S$2,30))</f>
        <v>46142</v>
      </c>
      <c r="AJ10" s="194" t="str">
        <f>IF(DAY(EOMONTH(F10,0))&lt;31,"",DATE($M$2,$S$2,31))</f>
        <v/>
      </c>
      <c r="AK10" s="189"/>
      <c r="AL10" s="160"/>
      <c r="AM10" s="220"/>
      <c r="AN10" s="220"/>
    </row>
    <row r="11" spans="1:45" ht="15" customHeight="1">
      <c r="A11" s="152"/>
      <c r="B11" s="166"/>
      <c r="C11" s="174"/>
      <c r="D11" s="182"/>
      <c r="E11" s="190"/>
      <c r="F11" s="195">
        <f>DATE($M$2,$S$2,1)</f>
        <v>46113</v>
      </c>
      <c r="G11" s="195">
        <f>DATE($M$2,$S$2,2)</f>
        <v>46114</v>
      </c>
      <c r="H11" s="195">
        <f>DATE($M$2,$S$2,3)</f>
        <v>46115</v>
      </c>
      <c r="I11" s="195">
        <f>DATE($M$2,$S$2,4)</f>
        <v>46116</v>
      </c>
      <c r="J11" s="195">
        <f>DATE($M$2,$S$2,5)</f>
        <v>46117</v>
      </c>
      <c r="K11" s="195">
        <f>DATE($M$2,$S$2,6)</f>
        <v>46118</v>
      </c>
      <c r="L11" s="195">
        <f>DATE($M$2,$S$2,7)</f>
        <v>46119</v>
      </c>
      <c r="M11" s="195">
        <f>DATE($M$2,$S$2,8)</f>
        <v>46120</v>
      </c>
      <c r="N11" s="195">
        <f>DATE($M$2,$S$2,9)</f>
        <v>46121</v>
      </c>
      <c r="O11" s="195">
        <f>DATE($M$2,$S$2,10)</f>
        <v>46122</v>
      </c>
      <c r="P11" s="195">
        <f>DATE($M$2,$S$2,11)</f>
        <v>46123</v>
      </c>
      <c r="Q11" s="195">
        <f>DATE($M$2,$S$2,12)</f>
        <v>46124</v>
      </c>
      <c r="R11" s="195">
        <f>DATE($M$2,$S$2,13)</f>
        <v>46125</v>
      </c>
      <c r="S11" s="195">
        <f>DATE($M$2,$S$2,14)</f>
        <v>46126</v>
      </c>
      <c r="T11" s="195">
        <f>DATE($M$2,$S$2,15)</f>
        <v>46127</v>
      </c>
      <c r="U11" s="195">
        <f>DATE($M$2,$S$2,16)</f>
        <v>46128</v>
      </c>
      <c r="V11" s="195">
        <f>DATE($M$2,$S$2,17)</f>
        <v>46129</v>
      </c>
      <c r="W11" s="195">
        <f>DATE($M$2,$S$2,18)</f>
        <v>46130</v>
      </c>
      <c r="X11" s="195">
        <f>DATE($M$2,$S$2,19)</f>
        <v>46131</v>
      </c>
      <c r="Y11" s="195">
        <f>DATE($M$2,$S$2,20)</f>
        <v>46132</v>
      </c>
      <c r="Z11" s="195">
        <f>DATE($M$2,$S$2,21)</f>
        <v>46133</v>
      </c>
      <c r="AA11" s="195">
        <f>DATE($M$2,$S$2,22)</f>
        <v>46134</v>
      </c>
      <c r="AB11" s="195">
        <f>DATE($M$2,$S$2,23)</f>
        <v>46135</v>
      </c>
      <c r="AC11" s="195">
        <f>DATE($M$2,$S$2,24)</f>
        <v>46136</v>
      </c>
      <c r="AD11" s="195">
        <f>DATE($M$2,$S$2,25)</f>
        <v>46137</v>
      </c>
      <c r="AE11" s="195">
        <f>DATE($M$2,$S$2,26)</f>
        <v>46138</v>
      </c>
      <c r="AF11" s="195">
        <f>DATE($M$2,$S$2,27)</f>
        <v>46139</v>
      </c>
      <c r="AG11" s="195">
        <f>DATE($M$2,$S$2,28)</f>
        <v>46140</v>
      </c>
      <c r="AH11" s="195">
        <f>IF(DAY(EOMONTH(F11,0))&lt;29,"",DATE($M$2,$S$2,29))</f>
        <v>46141</v>
      </c>
      <c r="AI11" s="195">
        <f>IF(DAY(EOMONTH(F11,0))&lt;30,"",DATE($M$2,$S$2,30))</f>
        <v>46142</v>
      </c>
      <c r="AJ11" s="195" t="str">
        <f>IF(DAY(EOMONTH(F11,0))&lt;31,"",DATE($M$2,$S$2,31))</f>
        <v/>
      </c>
      <c r="AK11" s="189"/>
      <c r="AL11" s="160"/>
      <c r="AM11" s="220"/>
      <c r="AN11" s="220"/>
    </row>
    <row r="12" spans="1:45" ht="18" customHeight="1">
      <c r="A12" s="153">
        <v>1</v>
      </c>
      <c r="B12" s="167" t="s">
        <v>223</v>
      </c>
      <c r="C12" s="175" t="s">
        <v>186</v>
      </c>
      <c r="D12" s="183"/>
      <c r="E12" s="183" t="s">
        <v>224</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ref="AK12:AK32" si="0">+SUM(F12:AJ12)</f>
        <v>160</v>
      </c>
      <c r="AL12" s="216">
        <f t="shared" ref="AL12:AL32" si="1">IF($AK$3="４週",AK12/4,AK12/(DAY(EOMONTH($F$10,0))/7))</f>
        <v>40</v>
      </c>
      <c r="AM12" s="221"/>
      <c r="AN12" s="221"/>
    </row>
    <row r="13" spans="1:45" ht="18" customHeight="1">
      <c r="A13" s="153">
        <v>2</v>
      </c>
      <c r="B13" s="167" t="s">
        <v>270</v>
      </c>
      <c r="C13" s="175" t="s">
        <v>186</v>
      </c>
      <c r="D13" s="183"/>
      <c r="E13" s="183" t="s">
        <v>400</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5" ht="18" customHeight="1">
      <c r="A14" s="153">
        <v>3</v>
      </c>
      <c r="B14" s="167" t="s">
        <v>309</v>
      </c>
      <c r="C14" s="175" t="s">
        <v>186</v>
      </c>
      <c r="D14" s="183"/>
      <c r="E14" s="183" t="s">
        <v>27</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186"/>
      <c r="AI14" s="186"/>
      <c r="AJ14" s="186"/>
      <c r="AK14" s="214">
        <f t="shared" si="0"/>
        <v>160</v>
      </c>
      <c r="AL14" s="216">
        <f t="shared" si="1"/>
        <v>40</v>
      </c>
      <c r="AM14" s="221"/>
      <c r="AN14" s="221"/>
    </row>
    <row r="15" spans="1:45" ht="18" customHeight="1">
      <c r="A15" s="153">
        <v>4</v>
      </c>
      <c r="B15" s="167" t="s">
        <v>309</v>
      </c>
      <c r="C15" s="175" t="s">
        <v>186</v>
      </c>
      <c r="D15" s="183"/>
      <c r="E15" s="183" t="s">
        <v>401</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186"/>
      <c r="AI15" s="186"/>
      <c r="AJ15" s="186"/>
      <c r="AK15" s="214">
        <f t="shared" si="0"/>
        <v>160</v>
      </c>
      <c r="AL15" s="216">
        <f t="shared" si="1"/>
        <v>40</v>
      </c>
      <c r="AM15" s="221"/>
      <c r="AN15" s="221"/>
    </row>
    <row r="16" spans="1:45" ht="18" customHeight="1">
      <c r="A16" s="153">
        <v>5</v>
      </c>
      <c r="B16" s="167" t="s">
        <v>311</v>
      </c>
      <c r="C16" s="175" t="s">
        <v>186</v>
      </c>
      <c r="D16" s="183"/>
      <c r="E16" s="183" t="s">
        <v>369</v>
      </c>
      <c r="F16" s="186">
        <v>8</v>
      </c>
      <c r="G16" s="186">
        <v>8</v>
      </c>
      <c r="H16" s="186">
        <v>8</v>
      </c>
      <c r="I16" s="186"/>
      <c r="J16" s="186"/>
      <c r="K16" s="186">
        <v>8</v>
      </c>
      <c r="L16" s="186">
        <v>8</v>
      </c>
      <c r="M16" s="186">
        <v>8</v>
      </c>
      <c r="N16" s="186">
        <v>8</v>
      </c>
      <c r="O16" s="186">
        <v>8</v>
      </c>
      <c r="P16" s="186"/>
      <c r="Q16" s="186"/>
      <c r="R16" s="186">
        <v>8</v>
      </c>
      <c r="S16" s="186">
        <v>8</v>
      </c>
      <c r="T16" s="186">
        <v>8</v>
      </c>
      <c r="U16" s="186">
        <v>8</v>
      </c>
      <c r="V16" s="186">
        <v>8</v>
      </c>
      <c r="W16" s="186"/>
      <c r="X16" s="186"/>
      <c r="Y16" s="186">
        <v>8</v>
      </c>
      <c r="Z16" s="186">
        <v>8</v>
      </c>
      <c r="AA16" s="186">
        <v>8</v>
      </c>
      <c r="AB16" s="186">
        <v>8</v>
      </c>
      <c r="AC16" s="186">
        <v>8</v>
      </c>
      <c r="AD16" s="186"/>
      <c r="AE16" s="186"/>
      <c r="AF16" s="186">
        <v>8</v>
      </c>
      <c r="AG16" s="186">
        <v>8</v>
      </c>
      <c r="AH16" s="186"/>
      <c r="AI16" s="186"/>
      <c r="AJ16" s="186"/>
      <c r="AK16" s="214">
        <f t="shared" si="0"/>
        <v>160</v>
      </c>
      <c r="AL16" s="216">
        <f t="shared" si="1"/>
        <v>40</v>
      </c>
      <c r="AM16" s="221"/>
      <c r="AN16" s="221"/>
    </row>
    <row r="17" spans="1:40" ht="18" customHeight="1">
      <c r="A17" s="153">
        <v>6</v>
      </c>
      <c r="B17" s="167" t="s">
        <v>311</v>
      </c>
      <c r="C17" s="175" t="s">
        <v>186</v>
      </c>
      <c r="D17" s="183"/>
      <c r="E17" s="183" t="s">
        <v>386</v>
      </c>
      <c r="F17" s="186">
        <v>8</v>
      </c>
      <c r="G17" s="186">
        <v>8</v>
      </c>
      <c r="H17" s="186">
        <v>8</v>
      </c>
      <c r="I17" s="186"/>
      <c r="J17" s="186"/>
      <c r="K17" s="186">
        <v>8</v>
      </c>
      <c r="L17" s="186">
        <v>8</v>
      </c>
      <c r="M17" s="186">
        <v>8</v>
      </c>
      <c r="N17" s="186">
        <v>8</v>
      </c>
      <c r="O17" s="186">
        <v>8</v>
      </c>
      <c r="P17" s="186"/>
      <c r="Q17" s="186"/>
      <c r="R17" s="186">
        <v>8</v>
      </c>
      <c r="S17" s="186">
        <v>8</v>
      </c>
      <c r="T17" s="186">
        <v>8</v>
      </c>
      <c r="U17" s="186">
        <v>8</v>
      </c>
      <c r="V17" s="186">
        <v>8</v>
      </c>
      <c r="W17" s="186"/>
      <c r="X17" s="186"/>
      <c r="Y17" s="186">
        <v>8</v>
      </c>
      <c r="Z17" s="186">
        <v>8</v>
      </c>
      <c r="AA17" s="186">
        <v>8</v>
      </c>
      <c r="AB17" s="186">
        <v>8</v>
      </c>
      <c r="AC17" s="186">
        <v>8</v>
      </c>
      <c r="AD17" s="186"/>
      <c r="AE17" s="186"/>
      <c r="AF17" s="186">
        <v>8</v>
      </c>
      <c r="AG17" s="186">
        <v>8</v>
      </c>
      <c r="AH17" s="186"/>
      <c r="AI17" s="186"/>
      <c r="AJ17" s="186"/>
      <c r="AK17" s="214">
        <f t="shared" si="0"/>
        <v>160</v>
      </c>
      <c r="AL17" s="216">
        <f t="shared" si="1"/>
        <v>40</v>
      </c>
      <c r="AM17" s="221"/>
      <c r="AN17" s="221"/>
    </row>
    <row r="18" spans="1:40" ht="18" customHeight="1">
      <c r="A18" s="153">
        <v>7</v>
      </c>
      <c r="B18" s="167" t="s">
        <v>119</v>
      </c>
      <c r="C18" s="176" t="s">
        <v>186</v>
      </c>
      <c r="D18" s="183"/>
      <c r="E18" s="191" t="s">
        <v>402</v>
      </c>
      <c r="F18" s="186">
        <v>8</v>
      </c>
      <c r="G18" s="186">
        <v>8</v>
      </c>
      <c r="H18" s="186">
        <v>8</v>
      </c>
      <c r="I18" s="186"/>
      <c r="J18" s="186"/>
      <c r="K18" s="186">
        <v>8</v>
      </c>
      <c r="L18" s="186">
        <v>8</v>
      </c>
      <c r="M18" s="186">
        <v>8</v>
      </c>
      <c r="N18" s="186">
        <v>8</v>
      </c>
      <c r="O18" s="186">
        <v>8</v>
      </c>
      <c r="P18" s="186"/>
      <c r="Q18" s="186"/>
      <c r="R18" s="186">
        <v>8</v>
      </c>
      <c r="S18" s="186">
        <v>8</v>
      </c>
      <c r="T18" s="186">
        <v>8</v>
      </c>
      <c r="U18" s="186">
        <v>8</v>
      </c>
      <c r="V18" s="186">
        <v>8</v>
      </c>
      <c r="W18" s="186"/>
      <c r="X18" s="186"/>
      <c r="Y18" s="186">
        <v>8</v>
      </c>
      <c r="Z18" s="186">
        <v>8</v>
      </c>
      <c r="AA18" s="186">
        <v>8</v>
      </c>
      <c r="AB18" s="186">
        <v>8</v>
      </c>
      <c r="AC18" s="186">
        <v>8</v>
      </c>
      <c r="AD18" s="186"/>
      <c r="AE18" s="186"/>
      <c r="AF18" s="186">
        <v>8</v>
      </c>
      <c r="AG18" s="186">
        <v>8</v>
      </c>
      <c r="AH18" s="186"/>
      <c r="AI18" s="186"/>
      <c r="AJ18" s="186"/>
      <c r="AK18" s="214">
        <f t="shared" si="0"/>
        <v>160</v>
      </c>
      <c r="AL18" s="216">
        <f t="shared" si="1"/>
        <v>40</v>
      </c>
      <c r="AM18" s="221"/>
      <c r="AN18" s="221"/>
    </row>
    <row r="19" spans="1:40" ht="18" customHeight="1">
      <c r="A19" s="153">
        <v>8</v>
      </c>
      <c r="B19" s="167"/>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0" ht="18" customHeight="1">
      <c r="A20" s="153">
        <v>9</v>
      </c>
      <c r="B20" s="167"/>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0" ht="18" customHeight="1">
      <c r="A21" s="153">
        <v>10</v>
      </c>
      <c r="B21" s="167"/>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0" ht="18" customHeight="1">
      <c r="A22" s="153">
        <v>11</v>
      </c>
      <c r="B22" s="167"/>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0" ht="18" customHeight="1">
      <c r="A23" s="153">
        <v>12</v>
      </c>
      <c r="B23" s="167"/>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0" ht="18" customHeight="1">
      <c r="A24" s="153">
        <v>13</v>
      </c>
      <c r="B24" s="167"/>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0" ht="18" customHeight="1">
      <c r="A25" s="153">
        <v>14</v>
      </c>
      <c r="B25" s="167"/>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0" ht="18" customHeight="1">
      <c r="A26" s="153">
        <v>15</v>
      </c>
      <c r="B26" s="167"/>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0" ht="18" customHeight="1">
      <c r="A27" s="153">
        <v>16</v>
      </c>
      <c r="B27" s="167"/>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0" ht="18" customHeight="1">
      <c r="A28" s="153">
        <v>17</v>
      </c>
      <c r="B28" s="167"/>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0" ht="18" customHeight="1">
      <c r="A29" s="153">
        <v>18</v>
      </c>
      <c r="B29" s="167"/>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0" ht="18" customHeight="1">
      <c r="A30" s="153">
        <v>19</v>
      </c>
      <c r="B30" s="167"/>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0" ht="18" customHeight="1">
      <c r="A31" s="153">
        <v>20</v>
      </c>
      <c r="B31" s="167"/>
      <c r="C31" s="177"/>
      <c r="D31" s="184"/>
      <c r="E31" s="192"/>
      <c r="F31" s="186"/>
      <c r="G31" s="186"/>
      <c r="H31" s="186"/>
      <c r="I31" s="186"/>
      <c r="J31" s="186"/>
      <c r="K31" s="186"/>
      <c r="L31" s="186"/>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214">
        <f t="shared" si="0"/>
        <v>0</v>
      </c>
      <c r="AL31" s="216">
        <f t="shared" si="1"/>
        <v>0</v>
      </c>
      <c r="AM31" s="221"/>
      <c r="AN31" s="221"/>
    </row>
    <row r="32" spans="1:40" ht="18" customHeight="1">
      <c r="A32" s="154" t="s">
        <v>144</v>
      </c>
      <c r="B32" s="168"/>
      <c r="C32" s="168"/>
      <c r="D32" s="168"/>
      <c r="E32" s="168"/>
      <c r="F32" s="178">
        <f t="shared" ref="F32:AJ32" si="2">+SUM(F12:F31)</f>
        <v>56</v>
      </c>
      <c r="G32" s="178">
        <f t="shared" si="2"/>
        <v>56</v>
      </c>
      <c r="H32" s="178">
        <f t="shared" si="2"/>
        <v>56</v>
      </c>
      <c r="I32" s="178">
        <f t="shared" si="2"/>
        <v>0</v>
      </c>
      <c r="J32" s="178">
        <f t="shared" si="2"/>
        <v>0</v>
      </c>
      <c r="K32" s="178">
        <f t="shared" si="2"/>
        <v>56</v>
      </c>
      <c r="L32" s="178">
        <f t="shared" si="2"/>
        <v>56</v>
      </c>
      <c r="M32" s="178">
        <f t="shared" si="2"/>
        <v>56</v>
      </c>
      <c r="N32" s="178">
        <f t="shared" si="2"/>
        <v>56</v>
      </c>
      <c r="O32" s="178">
        <f t="shared" si="2"/>
        <v>56</v>
      </c>
      <c r="P32" s="178">
        <f t="shared" si="2"/>
        <v>0</v>
      </c>
      <c r="Q32" s="178">
        <f t="shared" si="2"/>
        <v>0</v>
      </c>
      <c r="R32" s="178">
        <f t="shared" si="2"/>
        <v>56</v>
      </c>
      <c r="S32" s="178">
        <f t="shared" si="2"/>
        <v>56</v>
      </c>
      <c r="T32" s="178">
        <f t="shared" si="2"/>
        <v>56</v>
      </c>
      <c r="U32" s="178">
        <f t="shared" si="2"/>
        <v>56</v>
      </c>
      <c r="V32" s="178">
        <f t="shared" si="2"/>
        <v>56</v>
      </c>
      <c r="W32" s="178">
        <f t="shared" si="2"/>
        <v>0</v>
      </c>
      <c r="X32" s="178">
        <f t="shared" si="2"/>
        <v>0</v>
      </c>
      <c r="Y32" s="178">
        <f t="shared" si="2"/>
        <v>56</v>
      </c>
      <c r="Z32" s="178">
        <f t="shared" si="2"/>
        <v>56</v>
      </c>
      <c r="AA32" s="178">
        <f t="shared" si="2"/>
        <v>56</v>
      </c>
      <c r="AB32" s="178">
        <f t="shared" si="2"/>
        <v>56</v>
      </c>
      <c r="AC32" s="178">
        <f t="shared" si="2"/>
        <v>56</v>
      </c>
      <c r="AD32" s="178">
        <f t="shared" si="2"/>
        <v>0</v>
      </c>
      <c r="AE32" s="178">
        <f t="shared" si="2"/>
        <v>0</v>
      </c>
      <c r="AF32" s="178">
        <f t="shared" si="2"/>
        <v>56</v>
      </c>
      <c r="AG32" s="178">
        <f t="shared" si="2"/>
        <v>56</v>
      </c>
      <c r="AH32" s="178">
        <f t="shared" si="2"/>
        <v>0</v>
      </c>
      <c r="AI32" s="178">
        <f t="shared" si="2"/>
        <v>0</v>
      </c>
      <c r="AJ32" s="178">
        <f t="shared" si="2"/>
        <v>0</v>
      </c>
      <c r="AK32" s="214">
        <f t="shared" si="0"/>
        <v>1120</v>
      </c>
      <c r="AL32" s="216">
        <f t="shared" si="1"/>
        <v>280</v>
      </c>
      <c r="AM32" s="152"/>
      <c r="AN32" s="152"/>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15" customHeight="1">
      <c r="A36" s="155"/>
      <c r="B36" s="155"/>
      <c r="C36" s="155"/>
      <c r="D36" s="155"/>
      <c r="E36" s="155"/>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5"/>
      <c r="AL36" s="155"/>
      <c r="AM36" s="149"/>
    </row>
    <row r="37" spans="1:43" ht="21" customHeight="1">
      <c r="A37" s="156" t="s">
        <v>33</v>
      </c>
      <c r="B37" s="155"/>
      <c r="C37" s="155"/>
      <c r="D37" s="155"/>
      <c r="E37" s="155"/>
      <c r="F37" s="155"/>
      <c r="G37" s="147"/>
      <c r="H37" s="147"/>
      <c r="I37" s="147"/>
      <c r="J37" s="147"/>
      <c r="K37" s="147"/>
      <c r="L37" s="147"/>
      <c r="M37" s="147"/>
      <c r="N37" s="147"/>
      <c r="O37" s="147"/>
      <c r="AN37" s="318"/>
    </row>
    <row r="38" spans="1:43" ht="24.95" customHeight="1">
      <c r="A38" s="157"/>
      <c r="B38" s="157"/>
      <c r="C38" s="157"/>
      <c r="D38" s="185">
        <v>4</v>
      </c>
      <c r="E38" s="185">
        <v>5</v>
      </c>
      <c r="F38" s="185">
        <v>6</v>
      </c>
      <c r="G38" s="185"/>
      <c r="H38" s="185"/>
      <c r="I38" s="185">
        <v>7</v>
      </c>
      <c r="J38" s="185"/>
      <c r="K38" s="185"/>
      <c r="L38" s="185">
        <v>8</v>
      </c>
      <c r="M38" s="185"/>
      <c r="N38" s="185"/>
      <c r="O38" s="185">
        <v>9</v>
      </c>
      <c r="P38" s="185"/>
      <c r="Q38" s="185"/>
      <c r="R38" s="185">
        <v>10</v>
      </c>
      <c r="S38" s="185"/>
      <c r="T38" s="185"/>
      <c r="U38" s="185">
        <v>11</v>
      </c>
      <c r="V38" s="185"/>
      <c r="W38" s="185"/>
      <c r="X38" s="185">
        <v>12</v>
      </c>
      <c r="Y38" s="185"/>
      <c r="Z38" s="185"/>
      <c r="AA38" s="185">
        <v>1</v>
      </c>
      <c r="AB38" s="185"/>
      <c r="AC38" s="185"/>
      <c r="AD38" s="185">
        <v>2</v>
      </c>
      <c r="AE38" s="185"/>
      <c r="AF38" s="185"/>
      <c r="AG38" s="185">
        <v>3</v>
      </c>
      <c r="AH38" s="185"/>
      <c r="AI38" s="185"/>
      <c r="AJ38" s="157" t="s">
        <v>275</v>
      </c>
      <c r="AK38" s="157"/>
      <c r="AL38" s="160" t="s">
        <v>276</v>
      </c>
      <c r="AM38" s="187"/>
      <c r="AN38" s="187"/>
      <c r="AO38" s="187"/>
      <c r="AP38" s="187"/>
      <c r="AQ38" s="187"/>
    </row>
    <row r="39" spans="1:43" ht="18" customHeight="1">
      <c r="A39" s="158" t="s">
        <v>277</v>
      </c>
      <c r="B39" s="158"/>
      <c r="C39" s="158"/>
      <c r="D39" s="186">
        <v>1400</v>
      </c>
      <c r="E39" s="186">
        <v>1310</v>
      </c>
      <c r="F39" s="196">
        <v>1400</v>
      </c>
      <c r="G39" s="197"/>
      <c r="H39" s="198"/>
      <c r="I39" s="196">
        <v>1470</v>
      </c>
      <c r="J39" s="197"/>
      <c r="K39" s="198"/>
      <c r="L39" s="196">
        <v>1470</v>
      </c>
      <c r="M39" s="197"/>
      <c r="N39" s="198"/>
      <c r="O39" s="196">
        <v>1330</v>
      </c>
      <c r="P39" s="197"/>
      <c r="Q39" s="198"/>
      <c r="R39" s="196">
        <v>1400</v>
      </c>
      <c r="S39" s="197"/>
      <c r="T39" s="198"/>
      <c r="U39" s="196">
        <v>1400</v>
      </c>
      <c r="V39" s="197"/>
      <c r="W39" s="198"/>
      <c r="X39" s="196">
        <v>1330</v>
      </c>
      <c r="Y39" s="197"/>
      <c r="Z39" s="198"/>
      <c r="AA39" s="196">
        <v>1330</v>
      </c>
      <c r="AB39" s="197"/>
      <c r="AC39" s="198"/>
      <c r="AD39" s="196">
        <v>1330</v>
      </c>
      <c r="AE39" s="197"/>
      <c r="AF39" s="198"/>
      <c r="AG39" s="196">
        <v>1400</v>
      </c>
      <c r="AH39" s="197"/>
      <c r="AI39" s="198"/>
      <c r="AJ39" s="181">
        <f>SUM(D39:AI39)</f>
        <v>16570</v>
      </c>
      <c r="AK39" s="181"/>
      <c r="AL39" s="217">
        <f>ROUNDUP(AJ39/AJ40,1)</f>
        <v>70</v>
      </c>
      <c r="AM39" s="187"/>
      <c r="AN39" s="187"/>
      <c r="AO39" s="187"/>
      <c r="AP39" s="187"/>
      <c r="AQ39" s="187"/>
    </row>
    <row r="40" spans="1:43" ht="18" customHeight="1">
      <c r="A40" s="158" t="s">
        <v>279</v>
      </c>
      <c r="B40" s="158"/>
      <c r="C40" s="158"/>
      <c r="D40" s="186">
        <v>20</v>
      </c>
      <c r="E40" s="186">
        <v>19</v>
      </c>
      <c r="F40" s="186">
        <v>20</v>
      </c>
      <c r="G40" s="186"/>
      <c r="H40" s="186"/>
      <c r="I40" s="186">
        <v>21</v>
      </c>
      <c r="J40" s="186"/>
      <c r="K40" s="186"/>
      <c r="L40" s="186">
        <v>21</v>
      </c>
      <c r="M40" s="186"/>
      <c r="N40" s="186"/>
      <c r="O40" s="186">
        <v>19</v>
      </c>
      <c r="P40" s="186"/>
      <c r="Q40" s="186"/>
      <c r="R40" s="186">
        <v>20</v>
      </c>
      <c r="S40" s="186"/>
      <c r="T40" s="186"/>
      <c r="U40" s="186">
        <v>20</v>
      </c>
      <c r="V40" s="186"/>
      <c r="W40" s="186"/>
      <c r="X40" s="186">
        <v>19</v>
      </c>
      <c r="Y40" s="186"/>
      <c r="Z40" s="186"/>
      <c r="AA40" s="186">
        <v>19</v>
      </c>
      <c r="AB40" s="186"/>
      <c r="AC40" s="186"/>
      <c r="AD40" s="186">
        <v>19</v>
      </c>
      <c r="AE40" s="186"/>
      <c r="AF40" s="186"/>
      <c r="AG40" s="186">
        <v>20</v>
      </c>
      <c r="AH40" s="186"/>
      <c r="AI40" s="186"/>
      <c r="AJ40" s="181">
        <f>+SUM(D40:AI40)</f>
        <v>237</v>
      </c>
      <c r="AK40" s="181"/>
      <c r="AL40" s="218"/>
      <c r="AM40" s="187"/>
      <c r="AN40" s="187"/>
      <c r="AO40" s="187"/>
      <c r="AP40" s="187"/>
      <c r="AQ40" s="187"/>
    </row>
    <row r="41" spans="1:43" ht="5.0999999999999996" customHeight="1">
      <c r="A41" s="159"/>
      <c r="B41" s="159"/>
      <c r="C41" s="159"/>
      <c r="D41" s="187"/>
      <c r="E41" s="187"/>
      <c r="F41" s="187"/>
      <c r="G41" s="187"/>
      <c r="H41" s="18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201"/>
      <c r="AK41" s="147"/>
      <c r="AL41" s="155"/>
      <c r="AM41" s="155"/>
      <c r="AN41" s="149"/>
    </row>
    <row r="42" spans="1:43" ht="18" customHeight="1">
      <c r="A42" s="156" t="s">
        <v>229</v>
      </c>
      <c r="B42" s="147"/>
      <c r="D42" s="147"/>
      <c r="E42" s="147"/>
      <c r="F42" s="147"/>
      <c r="G42" s="147"/>
      <c r="H42" s="147"/>
      <c r="I42" s="187"/>
      <c r="J42" s="187"/>
      <c r="K42" s="187"/>
      <c r="L42" s="187"/>
      <c r="M42" s="187"/>
      <c r="N42" s="187"/>
      <c r="O42" s="147"/>
      <c r="P42" s="147"/>
      <c r="Q42" s="147"/>
      <c r="R42" s="147"/>
      <c r="S42" s="147"/>
      <c r="T42" s="147"/>
      <c r="U42" s="147"/>
      <c r="V42" s="147"/>
      <c r="W42" s="155"/>
      <c r="X42" s="147"/>
      <c r="Y42" s="147"/>
      <c r="Z42" s="147"/>
      <c r="AA42" s="147"/>
      <c r="AB42" s="147"/>
      <c r="AC42" s="147"/>
      <c r="AD42" s="147"/>
      <c r="AE42" s="147"/>
      <c r="AF42" s="147"/>
      <c r="AG42" s="147"/>
      <c r="AH42" s="147"/>
      <c r="AI42" s="147"/>
      <c r="AJ42" s="201"/>
      <c r="AK42" s="147"/>
      <c r="AL42" s="155"/>
      <c r="AM42" s="155"/>
      <c r="AN42" s="149"/>
    </row>
    <row r="43" spans="1:43" ht="24.95" customHeight="1">
      <c r="A43" s="157" t="s">
        <v>90</v>
      </c>
      <c r="B43" s="157"/>
      <c r="C43" s="157" t="s">
        <v>270</v>
      </c>
      <c r="D43" s="157"/>
      <c r="E43" s="160" t="s">
        <v>127</v>
      </c>
      <c r="F43" s="160"/>
      <c r="G43" s="160"/>
      <c r="H43" s="160"/>
      <c r="I43" s="187"/>
      <c r="J43" s="187"/>
      <c r="K43" s="187"/>
      <c r="L43" s="187"/>
      <c r="M43" s="187"/>
      <c r="N43" s="187"/>
      <c r="O43" s="187"/>
      <c r="P43" s="187"/>
      <c r="Q43" s="187"/>
      <c r="R43" s="187"/>
      <c r="S43" s="187"/>
      <c r="T43" s="187"/>
      <c r="U43" s="187"/>
      <c r="W43" s="155"/>
      <c r="X43" s="147"/>
      <c r="Y43" s="147"/>
      <c r="Z43" s="147"/>
      <c r="AA43" s="147"/>
      <c r="AB43" s="147"/>
      <c r="AC43" s="147"/>
      <c r="AD43" s="147"/>
      <c r="AE43" s="147"/>
      <c r="AF43" s="147"/>
      <c r="AG43" s="147"/>
      <c r="AH43" s="147"/>
      <c r="AI43" s="147"/>
      <c r="AJ43" s="201"/>
      <c r="AK43" s="147"/>
      <c r="AL43" s="155"/>
      <c r="AM43" s="155"/>
      <c r="AN43" s="149"/>
    </row>
    <row r="44" spans="1:43" ht="18" customHeight="1">
      <c r="A44" s="160" t="s">
        <v>62</v>
      </c>
      <c r="B44" s="160"/>
      <c r="C44" s="178">
        <f>ROUNDDOWN(IF(AL39&lt;=60,1,1+ROUNDUP((AL39-60)/40,0)),1)</f>
        <v>2</v>
      </c>
      <c r="D44" s="178"/>
      <c r="E44" s="178">
        <f>ROUNDDOWN(AL39/10,1)</f>
        <v>7</v>
      </c>
      <c r="F44" s="178"/>
      <c r="G44" s="178"/>
      <c r="H44" s="178"/>
      <c r="I44" s="187"/>
      <c r="J44" s="187"/>
      <c r="K44" s="187"/>
      <c r="L44" s="187"/>
      <c r="M44" s="187"/>
      <c r="N44" s="187"/>
      <c r="O44" s="187"/>
      <c r="P44" s="187"/>
      <c r="Q44" s="187"/>
      <c r="R44" s="187"/>
      <c r="S44" s="187"/>
      <c r="T44" s="187"/>
      <c r="U44" s="187"/>
      <c r="W44" s="155"/>
      <c r="X44" s="147"/>
      <c r="Y44" s="147"/>
      <c r="Z44" s="147"/>
      <c r="AA44" s="147"/>
      <c r="AB44" s="147"/>
      <c r="AC44" s="147"/>
      <c r="AD44" s="147"/>
      <c r="AE44" s="147"/>
      <c r="AF44" s="147"/>
      <c r="AG44" s="147"/>
      <c r="AH44" s="147"/>
      <c r="AI44" s="147"/>
      <c r="AJ44" s="201"/>
      <c r="AK44" s="147"/>
      <c r="AL44" s="155"/>
      <c r="AM44" s="155"/>
      <c r="AN44" s="149"/>
    </row>
    <row r="45" spans="1:43" s="145" customFormat="1" ht="5.0999999999999996" customHeight="1">
      <c r="A45" s="159"/>
      <c r="B45" s="159"/>
      <c r="C45" s="159"/>
      <c r="D45" s="159"/>
      <c r="E45" s="159"/>
      <c r="F45" s="159"/>
      <c r="G45" s="159"/>
      <c r="H45" s="159"/>
      <c r="I45" s="159"/>
      <c r="J45" s="147"/>
      <c r="K45" s="147"/>
      <c r="L45" s="147"/>
      <c r="M45" s="201"/>
      <c r="N45" s="147"/>
      <c r="O45" s="147"/>
      <c r="P45" s="147"/>
      <c r="Q45" s="187"/>
      <c r="W45" s="155"/>
      <c r="X45" s="147"/>
      <c r="Y45" s="147"/>
      <c r="Z45" s="147"/>
      <c r="AA45" s="147"/>
      <c r="AB45" s="147"/>
      <c r="AC45" s="147"/>
      <c r="AD45" s="147"/>
      <c r="AE45" s="147"/>
      <c r="AF45" s="147"/>
      <c r="AG45" s="147"/>
      <c r="AH45" s="147"/>
      <c r="AI45" s="147"/>
      <c r="AJ45" s="201"/>
      <c r="AK45" s="147"/>
      <c r="AL45" s="155"/>
      <c r="AM45" s="155"/>
      <c r="AN45" s="149"/>
    </row>
    <row r="46" spans="1:43" s="145" customFormat="1" ht="21" customHeight="1">
      <c r="A46" s="156" t="s">
        <v>253</v>
      </c>
      <c r="C46" s="161"/>
      <c r="D46" s="161"/>
      <c r="E46" s="161"/>
      <c r="F46" s="161"/>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61"/>
      <c r="AM46" s="161"/>
      <c r="AN46" s="149"/>
    </row>
    <row r="47" spans="1:43" s="145" customFormat="1" ht="24.95" customHeight="1">
      <c r="A47" s="149"/>
      <c r="B47" s="155"/>
      <c r="C47" s="179" t="str">
        <v>管理者</v>
      </c>
      <c r="D47" s="188"/>
      <c r="E47" s="160" t="str">
        <v>サービス管理責任者</v>
      </c>
      <c r="F47" s="160"/>
      <c r="G47" s="160"/>
      <c r="H47" s="160"/>
      <c r="I47" s="179" t="str">
        <v>職業指導員</v>
      </c>
      <c r="J47" s="188"/>
      <c r="K47" s="188"/>
      <c r="L47" s="188"/>
      <c r="M47" s="188"/>
      <c r="N47" s="189"/>
      <c r="O47" s="179" t="str">
        <v>生活支援員</v>
      </c>
      <c r="P47" s="188"/>
      <c r="Q47" s="188"/>
      <c r="R47" s="188"/>
      <c r="S47" s="188"/>
      <c r="T47" s="189"/>
      <c r="U47" s="179" t="str">
        <v>-</v>
      </c>
      <c r="V47" s="188"/>
      <c r="W47" s="188"/>
      <c r="X47" s="188"/>
      <c r="Y47" s="188"/>
      <c r="Z47" s="189"/>
      <c r="AA47" s="179" t="str">
        <v>-</v>
      </c>
      <c r="AB47" s="188"/>
      <c r="AC47" s="188"/>
      <c r="AD47" s="188"/>
      <c r="AE47" s="188"/>
      <c r="AF47" s="189"/>
      <c r="AG47" s="160" t="str">
        <v>-</v>
      </c>
      <c r="AH47" s="160"/>
      <c r="AI47" s="160"/>
      <c r="AJ47" s="160"/>
      <c r="AK47" s="160"/>
      <c r="AL47" s="160" t="str">
        <v>-</v>
      </c>
      <c r="AM47" s="160"/>
      <c r="AN47" s="149"/>
    </row>
    <row r="48" spans="1:43" s="145" customFormat="1" ht="18" customHeight="1">
      <c r="A48" s="149"/>
      <c r="B48" s="155"/>
      <c r="C48" s="154" t="s">
        <v>254</v>
      </c>
      <c r="D48" s="154" t="s">
        <v>255</v>
      </c>
      <c r="E48" s="157" t="s">
        <v>254</v>
      </c>
      <c r="F48" s="157" t="s">
        <v>255</v>
      </c>
      <c r="G48" s="157"/>
      <c r="H48" s="157"/>
      <c r="I48" s="154" t="s">
        <v>254</v>
      </c>
      <c r="J48" s="168"/>
      <c r="K48" s="199"/>
      <c r="L48" s="154" t="s">
        <v>255</v>
      </c>
      <c r="M48" s="168"/>
      <c r="N48" s="199"/>
      <c r="O48" s="154" t="s">
        <v>254</v>
      </c>
      <c r="P48" s="168"/>
      <c r="Q48" s="199"/>
      <c r="R48" s="154" t="s">
        <v>255</v>
      </c>
      <c r="S48" s="168"/>
      <c r="T48" s="199"/>
      <c r="U48" s="154" t="s">
        <v>254</v>
      </c>
      <c r="V48" s="168"/>
      <c r="W48" s="199"/>
      <c r="X48" s="154" t="s">
        <v>255</v>
      </c>
      <c r="Y48" s="168"/>
      <c r="Z48" s="199"/>
      <c r="AA48" s="154" t="s">
        <v>254</v>
      </c>
      <c r="AB48" s="168"/>
      <c r="AC48" s="199"/>
      <c r="AD48" s="154" t="s">
        <v>255</v>
      </c>
      <c r="AE48" s="168"/>
      <c r="AF48" s="199"/>
      <c r="AG48" s="154" t="s">
        <v>254</v>
      </c>
      <c r="AH48" s="168"/>
      <c r="AI48" s="199"/>
      <c r="AJ48" s="154" t="s">
        <v>255</v>
      </c>
      <c r="AK48" s="199"/>
      <c r="AL48" s="157" t="s">
        <v>61</v>
      </c>
      <c r="AM48" s="157" t="s">
        <v>280</v>
      </c>
      <c r="AN48" s="149"/>
    </row>
    <row r="49" spans="1:40" s="145" customFormat="1" ht="18" customHeight="1">
      <c r="A49" s="149"/>
      <c r="B49" s="157" t="s">
        <v>257</v>
      </c>
      <c r="C49" s="157">
        <f>COUNTIFS($B$12:$B$31,C$47,$C$12:$C$31,"A",$E$12:$E$31,"*")</f>
        <v>1</v>
      </c>
      <c r="D49" s="157">
        <f>COUNTIFS($B$12:$B$31,C$47,$C$12:$C$31,"B",$E$12:$E$31,"*")</f>
        <v>0</v>
      </c>
      <c r="E49" s="157">
        <f>COUNTIFS($B$12:$B$31,E$47,$C$12:$C$31,"A",$E$12:$E$31,"*")</f>
        <v>1</v>
      </c>
      <c r="F49" s="154">
        <f>COUNTIFS($B$12:$B$31,E$47,$C$12:$C$31,"B",$E$12:$E$31,"*")</f>
        <v>0</v>
      </c>
      <c r="G49" s="168"/>
      <c r="H49" s="199"/>
      <c r="I49" s="154">
        <f>COUNTIFS($B$12:$B$31,I$47,$C$12:$C$31,"A",$E$12:$E$31,"*")</f>
        <v>2</v>
      </c>
      <c r="J49" s="168"/>
      <c r="K49" s="199"/>
      <c r="L49" s="154">
        <f>COUNTIFS($B$12:$B$31,I$47,$C$12:$C$31,"B",$E$12:$E$31,"*")</f>
        <v>0</v>
      </c>
      <c r="M49" s="168"/>
      <c r="N49" s="199"/>
      <c r="O49" s="154">
        <f>COUNTIFS($B$12:$B$31,O$47,$C$12:$C$31,"A",$E$12:$E$31,"*")</f>
        <v>2</v>
      </c>
      <c r="P49" s="168"/>
      <c r="Q49" s="199"/>
      <c r="R49" s="154">
        <f>COUNTIFS($B$12:$B$31,O$47,$C$12:$C$31,"B",$E$12:$E$31,"*")</f>
        <v>0</v>
      </c>
      <c r="S49" s="168"/>
      <c r="T49" s="199"/>
      <c r="U49" s="154">
        <f>COUNTIFS($B$12:$B$31,U$47,$C$12:$C$31,"A",$E$12:$E$31,"*")</f>
        <v>0</v>
      </c>
      <c r="V49" s="168"/>
      <c r="W49" s="199"/>
      <c r="X49" s="154">
        <f>COUNTIFS($B$12:$B$31,U$47,$C$12:$C$31,"B",$E$12:$E$31,"*")</f>
        <v>0</v>
      </c>
      <c r="Y49" s="168"/>
      <c r="Z49" s="199"/>
      <c r="AA49" s="154">
        <f>COUNTIFS($B$12:$B$31,AA$47,$C$12:$C$31,"A",$E$12:$E$31,"*")</f>
        <v>0</v>
      </c>
      <c r="AB49" s="168"/>
      <c r="AC49" s="199"/>
      <c r="AD49" s="154">
        <f>COUNTIFS($B$12:$B$31,AA$47,$C$12:$C$31,"B",$E$12:$E$31,"*")</f>
        <v>0</v>
      </c>
      <c r="AE49" s="168"/>
      <c r="AF49" s="199"/>
      <c r="AG49" s="154">
        <f>COUNTIFS($B$12:$B$31,AG$47,$C$12:$C$31,"A",$E$12:$E$31,"*")</f>
        <v>0</v>
      </c>
      <c r="AH49" s="168"/>
      <c r="AI49" s="199"/>
      <c r="AJ49" s="154">
        <f>COUNTIFS($B$12:$B$31,AG$47,$C$12:$C$31,"B",$E$12:$E$31,"*")</f>
        <v>0</v>
      </c>
      <c r="AK49" s="199"/>
      <c r="AL49" s="157">
        <f>COUNTIFS($B$12:$B$31,AL$47,$C$12:$C$31,"A",$E$12:$E$31,"*")</f>
        <v>0</v>
      </c>
      <c r="AM49" s="157">
        <f>COUNTIFS($B$12:$B$31,AL$47,$C$12:$C$31,"B",$E$12:$E$31,"*")</f>
        <v>0</v>
      </c>
      <c r="AN49" s="149"/>
    </row>
    <row r="50" spans="1:40" s="145" customFormat="1" ht="18" customHeight="1">
      <c r="A50" s="149"/>
      <c r="B50" s="160" t="s">
        <v>259</v>
      </c>
      <c r="C50" s="157">
        <f>COUNTIFS($B$12:$B$31,C$47,$C$12:$C$31,"C",$E$12:$E$31,"*")</f>
        <v>0</v>
      </c>
      <c r="D50" s="157">
        <f>COUNTIFS($B$12:$B$31,C$47,$C$12:$C$31,"D",$E$12:$E$31,"*")</f>
        <v>0</v>
      </c>
      <c r="E50" s="157">
        <f>COUNTIFS($B$12:$B$31,E$47,$C$12:$C$31,"C",$E$12:$E$31,"*")</f>
        <v>0</v>
      </c>
      <c r="F50" s="154">
        <f>COUNTIFS($B$12:$B$31,E$47,$C$12:$C$31,"D",$E$12:$E$31,"*")</f>
        <v>0</v>
      </c>
      <c r="G50" s="168"/>
      <c r="H50" s="199"/>
      <c r="I50" s="154">
        <f>COUNTIFS($B$12:$B$31,I$47,$C$12:$C$31,"C",$E$12:$E$31,"*")</f>
        <v>0</v>
      </c>
      <c r="J50" s="168"/>
      <c r="K50" s="199"/>
      <c r="L50" s="154">
        <f>COUNTIFS($B$12:$B$31,I$47,$C$12:$C$31,"D",$E$12:$E$31,"*")</f>
        <v>0</v>
      </c>
      <c r="M50" s="168"/>
      <c r="N50" s="199"/>
      <c r="O50" s="154">
        <f>COUNTIFS($B$12:$B$31,O$47,$C$12:$C$31,"C",$E$12:$E$31,"*")</f>
        <v>0</v>
      </c>
      <c r="P50" s="168"/>
      <c r="Q50" s="199"/>
      <c r="R50" s="154">
        <f>COUNTIFS($B$12:$B$31,O$47,$C$12:$C$31,"D",$E$12:$E$31,"*")</f>
        <v>0</v>
      </c>
      <c r="S50" s="168"/>
      <c r="T50" s="199"/>
      <c r="U50" s="154">
        <f>COUNTIFS($B$12:$B$31,U$47,$C$12:$C$31,"C",$E$12:$E$31,"*")</f>
        <v>0</v>
      </c>
      <c r="V50" s="168"/>
      <c r="W50" s="199"/>
      <c r="X50" s="154">
        <f>COUNTIFS($B$12:$B$31,U$47,$C$12:$C$31,"D",$E$12:$E$31,"*")</f>
        <v>0</v>
      </c>
      <c r="Y50" s="168"/>
      <c r="Z50" s="199"/>
      <c r="AA50" s="154">
        <f>COUNTIFS($B$12:$B$31,AA$47,$C$12:$C$31,"C",$E$12:$E$31,"*")</f>
        <v>0</v>
      </c>
      <c r="AB50" s="168"/>
      <c r="AC50" s="199"/>
      <c r="AD50" s="154">
        <f>COUNTIFS($B$12:$B$31,AA$47,$C$12:$C$31,"D",$E$12:$E$31,"*")</f>
        <v>0</v>
      </c>
      <c r="AE50" s="168"/>
      <c r="AF50" s="199"/>
      <c r="AG50" s="154">
        <f>COUNTIFS($B$12:$B$31,AG$47,$C$12:$C$31,"C",$E$12:$E$31,"*")</f>
        <v>0</v>
      </c>
      <c r="AH50" s="168"/>
      <c r="AI50" s="199"/>
      <c r="AJ50" s="154">
        <f>COUNTIFS($B$12:$B$31,AG$47,$C$12:$C$31,"D",$E$12:$E$31,"*")</f>
        <v>0</v>
      </c>
      <c r="AK50" s="199"/>
      <c r="AL50" s="157">
        <f>COUNTIFS($B$12:$B$31,AL$47,$C$12:$C$31,"C",$E$12:$E$31,"*")</f>
        <v>0</v>
      </c>
      <c r="AM50" s="157">
        <f>COUNTIFS($B$12:$B$31,AL$47,$C$12:$C$31,"D",$E$12:$E$31,"*")</f>
        <v>0</v>
      </c>
      <c r="AN50" s="149"/>
    </row>
    <row r="51" spans="1:40" s="145" customFormat="1" ht="24.95" customHeight="1">
      <c r="A51" s="149"/>
      <c r="B51" s="160" t="s">
        <v>260</v>
      </c>
      <c r="C51" s="179">
        <f>IF($AK$3="４週",SUMIFS($AK$12:$AK$31,$B$12:$B$31,C47)/4/$AH$6,IF($AK$3="歴月",SUMIFS($AK$12:$AK$31,$B$12:$B$31,C47)/$AL$6,"記載する期間を選択してください"))</f>
        <v>1</v>
      </c>
      <c r="D51" s="189"/>
      <c r="E51" s="179">
        <f>IF($AK$3="４週",SUMIFS($AK$12:$AK$31,$B$12:$B$31,E47)/4/$AH$6,IF($AK$3="歴月",SUMIFS($AK$12:$AK$31,$B$12:$B$31,E47)/$AL$6,"記載する期間を選択してください"))</f>
        <v>1</v>
      </c>
      <c r="F51" s="188"/>
      <c r="G51" s="188"/>
      <c r="H51" s="189"/>
      <c r="I51" s="179">
        <f>IF($AK$3="４週",SUMIFS($AK$12:$AK$31,$B$12:$B$31,I47)/4/$AH$6,IF($AK$3="歴月",SUMIFS($AK$12:$AK$31,$B$12:$B$31,I47)/$AL$6,"記載する期間を選択してください"))</f>
        <v>2</v>
      </c>
      <c r="J51" s="188"/>
      <c r="K51" s="188"/>
      <c r="L51" s="188"/>
      <c r="M51" s="188"/>
      <c r="N51" s="189"/>
      <c r="O51" s="179">
        <f>IF($AK$3="４週",SUMIFS($AK$12:$AK$31,$B$12:$B$31,O47)/4/$AH$6,IF($AK$3="歴月",SUMIFS($AK$12:$AK$31,$B$12:$B$31,O47)/$AL$6,"記載する期間を選択してください"))</f>
        <v>2</v>
      </c>
      <c r="P51" s="188"/>
      <c r="Q51" s="188"/>
      <c r="R51" s="188"/>
      <c r="S51" s="188"/>
      <c r="T51" s="189"/>
      <c r="U51" s="179">
        <f>IF($AK$3="４週",SUMIFS($AK$12:$AK$31,$B$12:$B$31,U47)/4/$AH$6,IF($AK$3="歴月",SUMIFS($AK$12:$AK$31,$B$12:$B$31,U47)/$AL$6,"記載する期間を選択してください"))</f>
        <v>0</v>
      </c>
      <c r="V51" s="188"/>
      <c r="W51" s="188"/>
      <c r="X51" s="188"/>
      <c r="Y51" s="188"/>
      <c r="Z51" s="189"/>
      <c r="AA51" s="179">
        <f>IF($AK$3="４週",SUMIFS($AK$12:$AK$31,$B$12:$B$31,AA47)/4/$AH$6,IF($AK$3="歴月",SUMIFS($AK$12:$AK$31,$B$12:$B$31,AA47)/$AL$6,"記載する期間を選択してください"))</f>
        <v>0</v>
      </c>
      <c r="AB51" s="188"/>
      <c r="AC51" s="188"/>
      <c r="AD51" s="188"/>
      <c r="AE51" s="188"/>
      <c r="AF51" s="189"/>
      <c r="AG51" s="179">
        <f>IF($AK$3="４週",SUMIFS($AK$12:$AK$31,$B$12:$B$31,AG47)/4/$AH$6,IF($AK$3="歴月",SUMIFS($AK$12:$AK$31,$B$12:$B$31,AG47)/$AL$6,"記載する期間を選択してください"))</f>
        <v>0</v>
      </c>
      <c r="AH51" s="188"/>
      <c r="AI51" s="188"/>
      <c r="AJ51" s="188"/>
      <c r="AK51" s="189"/>
      <c r="AL51" s="179">
        <f>IF($AK$3="４週",SUMIFS($AK$12:$AK$31,$B$12:$B$31,AL47)/4/$AH$6,IF($AK$3="歴月",SUMIFS($AK$12:$AK$31,$B$12:$B$31,AL47)/$AL$6,"記載する期間を選択してください"))</f>
        <v>0</v>
      </c>
      <c r="AM51" s="189"/>
      <c r="AN51" s="149"/>
    </row>
    <row r="52" spans="1:40" s="145" customFormat="1" ht="5.0999999999999996" customHeight="1">
      <c r="A52" s="149"/>
      <c r="C52" s="180">
        <v>2</v>
      </c>
      <c r="D52" s="180"/>
      <c r="E52" s="180">
        <v>3</v>
      </c>
      <c r="F52" s="180"/>
      <c r="G52" s="180"/>
      <c r="H52" s="180"/>
      <c r="I52" s="180">
        <v>4</v>
      </c>
      <c r="J52" s="180"/>
      <c r="K52" s="180"/>
      <c r="L52" s="180"/>
      <c r="M52" s="180"/>
      <c r="N52" s="180"/>
      <c r="O52" s="180">
        <v>5</v>
      </c>
      <c r="P52" s="180"/>
      <c r="Q52" s="180"/>
      <c r="R52" s="180"/>
      <c r="S52" s="180"/>
      <c r="T52" s="180"/>
      <c r="U52" s="180">
        <v>6</v>
      </c>
      <c r="V52" s="180"/>
      <c r="W52" s="180"/>
      <c r="X52" s="180"/>
      <c r="Y52" s="180"/>
      <c r="Z52" s="180"/>
      <c r="AA52" s="180">
        <v>7</v>
      </c>
      <c r="AB52" s="180"/>
      <c r="AC52" s="180"/>
      <c r="AD52" s="180"/>
      <c r="AE52" s="180"/>
      <c r="AF52" s="180"/>
      <c r="AG52" s="180">
        <v>8</v>
      </c>
      <c r="AH52" s="180"/>
      <c r="AI52" s="180"/>
      <c r="AJ52" s="180"/>
      <c r="AK52" s="180"/>
      <c r="AL52" s="180">
        <v>9</v>
      </c>
      <c r="AM52" s="161"/>
      <c r="AN52" s="149"/>
    </row>
    <row r="53" spans="1:40" ht="15" customHeight="1">
      <c r="A53" s="147" t="s">
        <v>176</v>
      </c>
      <c r="B53" s="155"/>
      <c r="C53" s="155"/>
      <c r="D53" s="155"/>
      <c r="E53" s="155"/>
      <c r="F53" s="147"/>
      <c r="G53" s="155"/>
      <c r="H53" s="161"/>
      <c r="I53" s="161"/>
      <c r="J53" s="161"/>
      <c r="K53" s="161"/>
      <c r="L53" s="161"/>
      <c r="M53" s="161"/>
      <c r="N53" s="161"/>
      <c r="O53" s="161"/>
      <c r="P53" s="161"/>
      <c r="Q53" s="161"/>
      <c r="R53" s="161"/>
      <c r="S53" s="161"/>
      <c r="T53" s="161"/>
      <c r="U53" s="161"/>
      <c r="V53" s="161"/>
      <c r="W53" s="161"/>
      <c r="X53" s="161"/>
      <c r="Y53" s="161"/>
      <c r="Z53" s="161"/>
      <c r="AA53" s="161"/>
      <c r="AB53" s="161"/>
      <c r="AC53" s="161"/>
      <c r="AD53" s="161"/>
      <c r="AE53" s="161"/>
      <c r="AF53" s="161"/>
      <c r="AG53" s="149"/>
      <c r="AH53" s="149"/>
      <c r="AI53" s="149"/>
      <c r="AJ53" s="149"/>
      <c r="AK53" s="161"/>
      <c r="AL53" s="180"/>
      <c r="AM53" s="149"/>
    </row>
    <row r="54" spans="1:40" s="147" customFormat="1" ht="15" customHeight="1">
      <c r="A54" s="147" t="s">
        <v>58</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row>
    <row r="55" spans="1:40" s="147" customFormat="1" ht="15" customHeight="1">
      <c r="A55" s="147" t="s">
        <v>177</v>
      </c>
      <c r="B55" s="159"/>
      <c r="C55" s="159"/>
      <c r="D55" s="159"/>
      <c r="E55" s="159"/>
      <c r="F55" s="159"/>
      <c r="G55" s="159"/>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row>
    <row r="56" spans="1:40" s="147" customFormat="1" ht="15" customHeight="1">
      <c r="A56" s="147" t="s">
        <v>10</v>
      </c>
      <c r="B56" s="159"/>
      <c r="C56" s="159"/>
      <c r="D56" s="159"/>
      <c r="E56" s="159"/>
      <c r="F56" s="159"/>
      <c r="G56" s="159"/>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row>
    <row r="57" spans="1:40" s="147" customFormat="1" ht="15" customHeight="1">
      <c r="A57" s="147" t="s">
        <v>376</v>
      </c>
      <c r="B57" s="159"/>
      <c r="C57" s="159"/>
      <c r="D57" s="159"/>
      <c r="E57" s="159"/>
      <c r="F57" s="159"/>
      <c r="G57" s="159"/>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row>
    <row r="58" spans="1:40" s="147" customFormat="1" ht="15" customHeight="1">
      <c r="A58" s="147" t="s">
        <v>377</v>
      </c>
      <c r="B58" s="159"/>
      <c r="C58" s="159"/>
      <c r="D58" s="159"/>
      <c r="E58" s="159"/>
      <c r="F58" s="159"/>
      <c r="G58" s="159"/>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6"/>
      <c r="AJ58" s="156"/>
      <c r="AK58" s="156"/>
      <c r="AL58" s="156"/>
      <c r="AM58" s="156"/>
    </row>
    <row r="59" spans="1:40" ht="15" customHeight="1">
      <c r="A59" s="147" t="s">
        <v>179</v>
      </c>
      <c r="B59" s="169"/>
      <c r="C59" s="147"/>
      <c r="D59" s="147"/>
      <c r="E59" s="147"/>
      <c r="F59" s="147"/>
      <c r="G59" s="147"/>
    </row>
    <row r="60" spans="1:40" ht="15" customHeight="1">
      <c r="A60" s="147" t="s">
        <v>69</v>
      </c>
      <c r="B60" s="169"/>
      <c r="C60" s="147"/>
      <c r="D60" s="147"/>
      <c r="E60" s="147"/>
      <c r="F60" s="147"/>
      <c r="G60" s="147"/>
    </row>
    <row r="61" spans="1:40" ht="15" customHeight="1">
      <c r="A61" s="147"/>
      <c r="B61" s="157" t="s">
        <v>182</v>
      </c>
      <c r="C61" s="157" t="s">
        <v>183</v>
      </c>
      <c r="D61" s="157"/>
      <c r="E61" s="157"/>
      <c r="F61" s="147"/>
      <c r="G61" s="147"/>
    </row>
    <row r="62" spans="1:40" ht="15" customHeight="1">
      <c r="A62" s="147"/>
      <c r="B62" s="170" t="s">
        <v>186</v>
      </c>
      <c r="C62" s="181" t="s">
        <v>187</v>
      </c>
      <c r="D62" s="181"/>
      <c r="E62" s="181"/>
      <c r="F62" s="147"/>
      <c r="G62" s="147"/>
    </row>
    <row r="63" spans="1:40" ht="15" customHeight="1">
      <c r="A63" s="147"/>
      <c r="B63" s="170" t="s">
        <v>188</v>
      </c>
      <c r="C63" s="181" t="s">
        <v>189</v>
      </c>
      <c r="D63" s="181"/>
      <c r="E63" s="181"/>
      <c r="F63" s="147"/>
      <c r="G63" s="147"/>
    </row>
    <row r="64" spans="1:40" ht="15" customHeight="1">
      <c r="A64" s="147"/>
      <c r="B64" s="170" t="s">
        <v>190</v>
      </c>
      <c r="C64" s="181" t="s">
        <v>191</v>
      </c>
      <c r="D64" s="181"/>
      <c r="E64" s="181"/>
      <c r="F64" s="147"/>
      <c r="G64" s="147"/>
    </row>
    <row r="65" spans="1:7" ht="15" customHeight="1">
      <c r="A65" s="147"/>
      <c r="B65" s="170" t="s">
        <v>193</v>
      </c>
      <c r="C65" s="181" t="s">
        <v>194</v>
      </c>
      <c r="D65" s="181"/>
      <c r="E65" s="181"/>
      <c r="F65" s="147"/>
      <c r="G65" s="147"/>
    </row>
    <row r="66" spans="1:7" ht="15" customHeight="1">
      <c r="A66" s="147"/>
      <c r="B66" s="147" t="s">
        <v>196</v>
      </c>
      <c r="C66" s="147"/>
      <c r="D66" s="147"/>
      <c r="E66" s="147"/>
      <c r="F66" s="147"/>
      <c r="G66" s="147"/>
    </row>
    <row r="67" spans="1:7" ht="15" customHeight="1">
      <c r="A67" s="147"/>
      <c r="B67" s="147" t="s">
        <v>35</v>
      </c>
      <c r="C67" s="147"/>
      <c r="D67" s="147"/>
      <c r="E67" s="147"/>
      <c r="F67" s="147"/>
      <c r="G67" s="147"/>
    </row>
    <row r="68" spans="1:7" ht="15" customHeight="1">
      <c r="A68" s="147"/>
      <c r="B68" s="147" t="s">
        <v>197</v>
      </c>
      <c r="C68" s="147"/>
      <c r="D68" s="147"/>
      <c r="E68" s="147"/>
      <c r="F68" s="147"/>
      <c r="G68" s="147"/>
    </row>
    <row r="69" spans="1:7" ht="15" customHeight="1">
      <c r="A69" s="147" t="s">
        <v>323</v>
      </c>
      <c r="B69" s="169"/>
      <c r="C69" s="147"/>
      <c r="D69" s="147"/>
      <c r="E69" s="147"/>
      <c r="F69" s="147"/>
      <c r="G69" s="147"/>
    </row>
    <row r="70" spans="1:7" ht="15" customHeight="1">
      <c r="A70" s="147" t="s">
        <v>302</v>
      </c>
      <c r="B70" s="169"/>
      <c r="C70" s="147"/>
      <c r="D70" s="147"/>
      <c r="E70" s="147"/>
      <c r="F70" s="147"/>
      <c r="G70" s="147"/>
    </row>
    <row r="71" spans="1:7" ht="15" customHeight="1">
      <c r="A71" s="147" t="s">
        <v>199</v>
      </c>
      <c r="B71" s="169"/>
      <c r="C71" s="147"/>
      <c r="D71" s="147"/>
      <c r="E71" s="147"/>
      <c r="F71" s="147"/>
      <c r="G71" s="147"/>
    </row>
    <row r="72" spans="1:7" ht="15" customHeight="1">
      <c r="A72" s="147" t="s">
        <v>262</v>
      </c>
      <c r="B72" s="169"/>
      <c r="C72" s="147"/>
      <c r="D72" s="147"/>
      <c r="E72" s="147"/>
      <c r="F72" s="147"/>
      <c r="G72" s="147"/>
    </row>
    <row r="73" spans="1:7" ht="15" customHeight="1">
      <c r="A73" s="147" t="s">
        <v>338</v>
      </c>
      <c r="B73" s="169"/>
      <c r="C73" s="147"/>
      <c r="D73" s="147"/>
      <c r="E73" s="147"/>
      <c r="F73" s="147"/>
      <c r="G73" s="147"/>
    </row>
    <row r="74" spans="1:7" ht="15" customHeight="1">
      <c r="A74" s="147" t="s">
        <v>378</v>
      </c>
      <c r="B74" s="169"/>
      <c r="C74" s="147"/>
      <c r="D74" s="147"/>
      <c r="E74" s="147"/>
      <c r="F74" s="147"/>
      <c r="G74" s="147"/>
    </row>
    <row r="75" spans="1:7" ht="15" customHeight="1">
      <c r="A75" s="147"/>
      <c r="B75" s="147" t="s">
        <v>104</v>
      </c>
      <c r="C75" s="147"/>
      <c r="D75" s="147"/>
      <c r="E75" s="147"/>
      <c r="F75" s="147"/>
      <c r="G75" s="147"/>
    </row>
    <row r="76" spans="1:7" ht="15" customHeight="1">
      <c r="A76" s="147"/>
      <c r="B76" s="147" t="s">
        <v>206</v>
      </c>
      <c r="C76" s="147"/>
      <c r="D76" s="147"/>
      <c r="E76" s="147"/>
      <c r="F76" s="147"/>
      <c r="G76" s="147"/>
    </row>
    <row r="77" spans="1:7" ht="15" customHeight="1">
      <c r="A77" s="147" t="s">
        <v>380</v>
      </c>
      <c r="B77" s="169"/>
      <c r="C77" s="147"/>
      <c r="D77" s="147"/>
      <c r="E77" s="147"/>
      <c r="F77" s="147"/>
      <c r="G77" s="147"/>
    </row>
    <row r="78" spans="1:7" ht="15" customHeight="1">
      <c r="A78" s="147" t="s">
        <v>208</v>
      </c>
      <c r="B78" s="169"/>
      <c r="C78" s="147"/>
      <c r="D78" s="147"/>
      <c r="E78" s="147"/>
      <c r="F78" s="147"/>
      <c r="G78" s="147"/>
    </row>
    <row r="79" spans="1:7" ht="15" customHeight="1">
      <c r="A79" s="147" t="s">
        <v>381</v>
      </c>
      <c r="B79" s="169"/>
      <c r="C79" s="147"/>
      <c r="D79" s="147"/>
      <c r="E79" s="147"/>
      <c r="F79" s="147"/>
      <c r="G79" s="147"/>
    </row>
    <row r="80" spans="1:7" ht="15" customHeight="1">
      <c r="A80" s="147" t="s">
        <v>383</v>
      </c>
      <c r="B80" s="169"/>
      <c r="C80" s="147"/>
      <c r="D80" s="147"/>
      <c r="E80" s="147"/>
      <c r="F80" s="147"/>
      <c r="G80" s="147"/>
    </row>
    <row r="81" spans="1:7" ht="15" customHeight="1">
      <c r="A81" s="147" t="s">
        <v>213</v>
      </c>
      <c r="B81" s="169"/>
      <c r="C81" s="147"/>
      <c r="D81" s="147"/>
      <c r="E81" s="147"/>
      <c r="F81" s="147"/>
      <c r="G81" s="147"/>
    </row>
    <row r="82" spans="1:7" ht="15" customHeight="1">
      <c r="A82" s="147" t="s">
        <v>66</v>
      </c>
      <c r="B82" s="169"/>
      <c r="C82" s="147"/>
      <c r="D82" s="147"/>
      <c r="E82" s="147"/>
      <c r="F82" s="147"/>
      <c r="G82" s="147"/>
    </row>
    <row r="83" spans="1:7" ht="15" customHeight="1">
      <c r="A83" s="147" t="s">
        <v>379</v>
      </c>
      <c r="B83" s="169"/>
      <c r="C83" s="147"/>
      <c r="D83" s="147"/>
      <c r="E83" s="147"/>
      <c r="F83" s="147"/>
      <c r="G83" s="147"/>
    </row>
    <row r="84" spans="1:7" ht="15" customHeight="1">
      <c r="A84" s="147" t="s">
        <v>125</v>
      </c>
      <c r="B84" s="169"/>
      <c r="C84" s="147"/>
      <c r="D84" s="147"/>
      <c r="E84" s="147"/>
      <c r="F84" s="147"/>
      <c r="G84" s="147"/>
    </row>
  </sheetData>
  <mergeCells count="144">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M32:AN32"/>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3:B43"/>
    <mergeCell ref="C43:D43"/>
    <mergeCell ref="E43:H43"/>
    <mergeCell ref="A44:B44"/>
    <mergeCell ref="C44:D44"/>
    <mergeCell ref="E44:H44"/>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1:E61"/>
    <mergeCell ref="C62:E62"/>
    <mergeCell ref="C63:E63"/>
    <mergeCell ref="C64:E64"/>
    <mergeCell ref="C65:E65"/>
    <mergeCell ref="A8:A11"/>
    <mergeCell ref="B8:B9"/>
    <mergeCell ref="C8:C11"/>
    <mergeCell ref="D8:D11"/>
    <mergeCell ref="E8:E11"/>
    <mergeCell ref="AK8:AK11"/>
    <mergeCell ref="AL8:AL11"/>
    <mergeCell ref="AM8:AN11"/>
    <mergeCell ref="B10:B11"/>
    <mergeCell ref="AL39:AL40"/>
  </mergeCells>
  <phoneticPr fontId="4"/>
  <dataValidations count="8">
    <dataValidation type="list" allowBlank="1" showDropDown="0" showInputMessage="1" showErrorMessage="1" sqref="AK5:AN5">
      <formula1>"有,無"</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2:C31">
      <formula1>"A,B,C,D"</formula1>
    </dataValidation>
    <dataValidation type="list" allowBlank="1" showDropDown="0" showInputMessage="1" showErrorMessage="0" sqref="B12:B31">
      <formula1>INDIRECT($AK$1)</formula1>
    </dataValidation>
    <dataValidation type="whole" operator="greaterThanOrEqual" allowBlank="1" showDropDown="0" showInputMessage="1" showErrorMessage="1" sqref="I39:I40 D39:F40 AG39:AG40 AD39:AD40 AA39:AA40 X39:X40 U39:U40 R39:R40 O39:O40 L39:L40">
      <formula1>0</formula1>
    </dataValidation>
    <dataValidation operator="greaterThanOrEqual" allowBlank="1" showDropDown="0" showInputMessage="1" showErrorMessage="1" sqref="L45 I45 AJ39:AJ40 AL39 L41 I41"/>
    <dataValidation type="list" allowBlank="1" showDropDown="0" showInputMessage="1" showErrorMessage="1" sqref="AN37">
      <formula1>"短期入所を含む"</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6" max="3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AS84"/>
  <sheetViews>
    <sheetView showGridLines="0" view="pageBreakPreview" topLeftCell="A13" zoomScaleNormal="106" zoomScaleSheetLayoutView="100" workbookViewId="0">
      <selection activeCell="AP10" sqref="AP10"/>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5.75" style="145" customWidth="1"/>
    <col min="45" max="45" width="32.125" style="145" customWidth="1"/>
    <col min="46" max="16384" width="8.25" style="145"/>
  </cols>
  <sheetData>
    <row r="1" spans="1:45"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389</v>
      </c>
      <c r="AL1" s="211"/>
      <c r="AM1" s="211"/>
      <c r="AN1" s="211"/>
    </row>
    <row r="2" spans="1:45"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t="s">
        <v>73</v>
      </c>
      <c r="AL2" s="212"/>
      <c r="AM2" s="212"/>
      <c r="AN2" s="212"/>
    </row>
    <row r="3" spans="1:45"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5"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5"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204"/>
      <c r="Z5" s="204"/>
      <c r="AA5" s="204"/>
      <c r="AB5" s="149"/>
      <c r="AC5" s="149"/>
      <c r="AD5" s="207"/>
      <c r="AE5" s="207"/>
      <c r="AF5" s="207"/>
      <c r="AG5" s="207"/>
      <c r="AH5" s="207"/>
      <c r="AI5" s="210" t="s">
        <v>305</v>
      </c>
      <c r="AJ5" s="210"/>
      <c r="AK5" s="213" t="s">
        <v>306</v>
      </c>
      <c r="AL5" s="213"/>
      <c r="AM5" s="213"/>
      <c r="AN5" s="213"/>
    </row>
    <row r="6" spans="1:45" ht="18" customHeight="1">
      <c r="A6" s="150"/>
      <c r="B6" s="150"/>
      <c r="C6" s="150"/>
      <c r="D6" s="150"/>
      <c r="E6" s="150"/>
      <c r="F6" s="150"/>
      <c r="G6" s="150"/>
      <c r="H6" s="150"/>
      <c r="I6" s="150"/>
      <c r="J6" s="150"/>
      <c r="K6" s="150"/>
      <c r="L6" s="150"/>
      <c r="M6" s="150"/>
      <c r="N6" s="150"/>
      <c r="O6" s="150"/>
      <c r="P6" s="150"/>
      <c r="Q6" s="150"/>
      <c r="R6" s="150"/>
      <c r="S6" s="150"/>
      <c r="U6" s="150"/>
      <c r="V6" s="150"/>
      <c r="W6" s="150"/>
      <c r="Y6" s="204"/>
      <c r="Z6" s="204"/>
      <c r="AA6" s="204"/>
      <c r="AB6" s="149"/>
      <c r="AC6" s="204"/>
      <c r="AD6" s="204"/>
      <c r="AE6" s="204"/>
      <c r="AF6" s="204"/>
      <c r="AG6" s="205" t="s">
        <v>368</v>
      </c>
      <c r="AH6" s="208">
        <v>40</v>
      </c>
      <c r="AI6" s="208"/>
      <c r="AJ6" s="208"/>
      <c r="AK6" s="204" t="s">
        <v>152</v>
      </c>
      <c r="AL6" s="215">
        <v>160</v>
      </c>
      <c r="AM6" s="204" t="s">
        <v>153</v>
      </c>
      <c r="AN6" s="149"/>
    </row>
    <row r="7" spans="1:45" ht="17.25" customHeight="1">
      <c r="A7" s="151"/>
      <c r="B7" s="162"/>
      <c r="C7" s="162"/>
      <c r="D7" s="162"/>
      <c r="E7" s="162"/>
      <c r="F7" s="162"/>
      <c r="G7" s="162"/>
      <c r="H7" s="162"/>
      <c r="I7" s="162"/>
      <c r="J7" s="162"/>
      <c r="K7" s="162"/>
      <c r="L7" s="162"/>
      <c r="M7" s="162"/>
      <c r="N7" s="162"/>
      <c r="O7" s="162"/>
      <c r="P7" s="162"/>
      <c r="Q7" s="162"/>
      <c r="R7" s="162"/>
      <c r="S7" s="162"/>
      <c r="T7" s="162"/>
      <c r="U7" s="162"/>
      <c r="V7" s="162"/>
      <c r="W7" s="162"/>
      <c r="X7" s="203"/>
      <c r="Y7" s="203"/>
      <c r="Z7" s="203"/>
      <c r="AA7" s="203"/>
      <c r="AB7" s="203"/>
      <c r="AC7" s="203"/>
      <c r="AD7" s="203"/>
      <c r="AE7" s="203"/>
      <c r="AF7" s="203"/>
      <c r="AG7" s="203"/>
      <c r="AH7" s="203"/>
      <c r="AI7" s="203"/>
      <c r="AJ7" s="203"/>
      <c r="AK7" s="203"/>
      <c r="AL7" s="203"/>
      <c r="AM7" s="219"/>
      <c r="AN7" s="222"/>
      <c r="AS7" s="223"/>
    </row>
    <row r="8" spans="1:45" ht="15" customHeight="1">
      <c r="A8" s="152" t="s">
        <v>154</v>
      </c>
      <c r="B8" s="163" t="s">
        <v>195</v>
      </c>
      <c r="C8" s="172" t="s">
        <v>371</v>
      </c>
      <c r="D8" s="157" t="s">
        <v>372</v>
      </c>
      <c r="E8" s="154" t="s">
        <v>373</v>
      </c>
      <c r="F8" s="193" t="s">
        <v>370</v>
      </c>
      <c r="G8" s="193"/>
      <c r="H8" s="193"/>
      <c r="I8" s="193"/>
      <c r="J8" s="193"/>
      <c r="K8" s="193"/>
      <c r="L8" s="193"/>
      <c r="M8" s="193"/>
      <c r="N8" s="193"/>
      <c r="O8" s="193"/>
      <c r="P8" s="193"/>
      <c r="Q8" s="193"/>
      <c r="R8" s="193"/>
      <c r="S8" s="193"/>
      <c r="T8" s="193"/>
      <c r="U8" s="193"/>
      <c r="V8" s="193"/>
      <c r="W8" s="193"/>
      <c r="X8" s="193"/>
      <c r="Y8" s="193"/>
      <c r="Z8" s="193"/>
      <c r="AA8" s="193"/>
      <c r="AB8" s="193"/>
      <c r="AC8" s="193"/>
      <c r="AD8" s="193"/>
      <c r="AE8" s="193"/>
      <c r="AF8" s="193"/>
      <c r="AG8" s="193"/>
      <c r="AH8" s="193"/>
      <c r="AI8" s="193"/>
      <c r="AJ8" s="193"/>
      <c r="AK8" s="189" t="s">
        <v>7</v>
      </c>
      <c r="AL8" s="160" t="s">
        <v>374</v>
      </c>
      <c r="AM8" s="220" t="s">
        <v>375</v>
      </c>
      <c r="AN8" s="220"/>
    </row>
    <row r="9" spans="1:45" ht="15" customHeight="1">
      <c r="A9" s="152"/>
      <c r="B9" s="164"/>
      <c r="C9" s="173"/>
      <c r="D9" s="157"/>
      <c r="E9" s="154"/>
      <c r="F9" s="157" t="s">
        <v>167</v>
      </c>
      <c r="G9" s="157"/>
      <c r="H9" s="157"/>
      <c r="I9" s="157"/>
      <c r="J9" s="157"/>
      <c r="K9" s="157"/>
      <c r="L9" s="157"/>
      <c r="M9" s="157" t="s">
        <v>168</v>
      </c>
      <c r="N9" s="157"/>
      <c r="O9" s="157"/>
      <c r="P9" s="157"/>
      <c r="Q9" s="157"/>
      <c r="R9" s="157"/>
      <c r="S9" s="157"/>
      <c r="T9" s="157" t="s">
        <v>170</v>
      </c>
      <c r="U9" s="157"/>
      <c r="V9" s="157"/>
      <c r="W9" s="157"/>
      <c r="X9" s="157"/>
      <c r="Y9" s="157"/>
      <c r="Z9" s="157"/>
      <c r="AA9" s="157" t="s">
        <v>173</v>
      </c>
      <c r="AB9" s="157"/>
      <c r="AC9" s="157"/>
      <c r="AD9" s="157"/>
      <c r="AE9" s="157"/>
      <c r="AF9" s="157"/>
      <c r="AG9" s="157"/>
      <c r="AH9" s="157" t="s">
        <v>174</v>
      </c>
      <c r="AI9" s="157"/>
      <c r="AJ9" s="157"/>
      <c r="AK9" s="189"/>
      <c r="AL9" s="160"/>
      <c r="AM9" s="220"/>
      <c r="AN9" s="220"/>
    </row>
    <row r="10" spans="1:45" ht="15" customHeight="1">
      <c r="A10" s="152"/>
      <c r="B10" s="165" t="s">
        <v>221</v>
      </c>
      <c r="C10" s="173"/>
      <c r="D10" s="157"/>
      <c r="E10" s="154"/>
      <c r="F10" s="194">
        <f>DATE($M$2,$S$2,1)</f>
        <v>46113</v>
      </c>
      <c r="G10" s="194">
        <f>DATE($M$2,$S$2,2)</f>
        <v>46114</v>
      </c>
      <c r="H10" s="194">
        <f>DATE($M$2,$S$2,3)</f>
        <v>46115</v>
      </c>
      <c r="I10" s="194">
        <f>DATE($M$2,$S$2,4)</f>
        <v>46116</v>
      </c>
      <c r="J10" s="194">
        <f>DATE($M$2,$S$2,5)</f>
        <v>46117</v>
      </c>
      <c r="K10" s="194">
        <f>DATE($M$2,$S$2,6)</f>
        <v>46118</v>
      </c>
      <c r="L10" s="194">
        <f>DATE($M$2,$S$2,7)</f>
        <v>46119</v>
      </c>
      <c r="M10" s="194">
        <f>DATE($M$2,$S$2,8)</f>
        <v>46120</v>
      </c>
      <c r="N10" s="194">
        <f>DATE($M$2,$S$2,9)</f>
        <v>46121</v>
      </c>
      <c r="O10" s="194">
        <f>DATE($M$2,$S$2,10)</f>
        <v>46122</v>
      </c>
      <c r="P10" s="194">
        <f>DATE($M$2,$S$2,11)</f>
        <v>46123</v>
      </c>
      <c r="Q10" s="194">
        <f>DATE($M$2,$S$2,12)</f>
        <v>46124</v>
      </c>
      <c r="R10" s="194">
        <f>DATE($M$2,$S$2,13)</f>
        <v>46125</v>
      </c>
      <c r="S10" s="194">
        <f>DATE($M$2,$S$2,14)</f>
        <v>46126</v>
      </c>
      <c r="T10" s="194">
        <f>DATE($M$2,$S$2,15)</f>
        <v>46127</v>
      </c>
      <c r="U10" s="194">
        <f>DATE($M$2,$S$2,16)</f>
        <v>46128</v>
      </c>
      <c r="V10" s="194">
        <f>DATE($M$2,$S$2,17)</f>
        <v>46129</v>
      </c>
      <c r="W10" s="194">
        <f>DATE($M$2,$S$2,18)</f>
        <v>46130</v>
      </c>
      <c r="X10" s="194">
        <f>DATE($M$2,$S$2,19)</f>
        <v>46131</v>
      </c>
      <c r="Y10" s="194">
        <f>DATE($M$2,$S$2,20)</f>
        <v>46132</v>
      </c>
      <c r="Z10" s="194">
        <f>DATE($M$2,$S$2,21)</f>
        <v>46133</v>
      </c>
      <c r="AA10" s="194">
        <f>DATE($M$2,$S$2,22)</f>
        <v>46134</v>
      </c>
      <c r="AB10" s="194">
        <f>DATE($M$2,$S$2,23)</f>
        <v>46135</v>
      </c>
      <c r="AC10" s="194">
        <f>DATE($M$2,$S$2,24)</f>
        <v>46136</v>
      </c>
      <c r="AD10" s="194">
        <f>DATE($M$2,$S$2,25)</f>
        <v>46137</v>
      </c>
      <c r="AE10" s="194">
        <f>DATE($M$2,$S$2,26)</f>
        <v>46138</v>
      </c>
      <c r="AF10" s="194">
        <f>DATE($M$2,$S$2,27)</f>
        <v>46139</v>
      </c>
      <c r="AG10" s="194">
        <f>DATE($M$2,$S$2,28)</f>
        <v>46140</v>
      </c>
      <c r="AH10" s="194">
        <f>IF(DAY(EOMONTH(F10,0))&lt;29,"",DATE($M$2,$S$2,29))</f>
        <v>46141</v>
      </c>
      <c r="AI10" s="194">
        <f>IF(DAY(EOMONTH(F10,0))&lt;30,"",DATE($M$2,$S$2,30))</f>
        <v>46142</v>
      </c>
      <c r="AJ10" s="194" t="str">
        <f>IF(DAY(EOMONTH(F10,0))&lt;31,"",DATE($M$2,$S$2,31))</f>
        <v/>
      </c>
      <c r="AK10" s="189"/>
      <c r="AL10" s="160"/>
      <c r="AM10" s="220"/>
      <c r="AN10" s="220"/>
    </row>
    <row r="11" spans="1:45" ht="15" customHeight="1">
      <c r="A11" s="152"/>
      <c r="B11" s="166"/>
      <c r="C11" s="174"/>
      <c r="D11" s="182"/>
      <c r="E11" s="190"/>
      <c r="F11" s="195">
        <f>DATE($M$2,$S$2,1)</f>
        <v>46113</v>
      </c>
      <c r="G11" s="195">
        <f>DATE($M$2,$S$2,2)</f>
        <v>46114</v>
      </c>
      <c r="H11" s="195">
        <f>DATE($M$2,$S$2,3)</f>
        <v>46115</v>
      </c>
      <c r="I11" s="195">
        <f>DATE($M$2,$S$2,4)</f>
        <v>46116</v>
      </c>
      <c r="J11" s="195">
        <f>DATE($M$2,$S$2,5)</f>
        <v>46117</v>
      </c>
      <c r="K11" s="195">
        <f>DATE($M$2,$S$2,6)</f>
        <v>46118</v>
      </c>
      <c r="L11" s="195">
        <f>DATE($M$2,$S$2,7)</f>
        <v>46119</v>
      </c>
      <c r="M11" s="195">
        <f>DATE($M$2,$S$2,8)</f>
        <v>46120</v>
      </c>
      <c r="N11" s="195">
        <f>DATE($M$2,$S$2,9)</f>
        <v>46121</v>
      </c>
      <c r="O11" s="195">
        <f>DATE($M$2,$S$2,10)</f>
        <v>46122</v>
      </c>
      <c r="P11" s="195">
        <f>DATE($M$2,$S$2,11)</f>
        <v>46123</v>
      </c>
      <c r="Q11" s="195">
        <f>DATE($M$2,$S$2,12)</f>
        <v>46124</v>
      </c>
      <c r="R11" s="195">
        <f>DATE($M$2,$S$2,13)</f>
        <v>46125</v>
      </c>
      <c r="S11" s="195">
        <f>DATE($M$2,$S$2,14)</f>
        <v>46126</v>
      </c>
      <c r="T11" s="195">
        <f>DATE($M$2,$S$2,15)</f>
        <v>46127</v>
      </c>
      <c r="U11" s="195">
        <f>DATE($M$2,$S$2,16)</f>
        <v>46128</v>
      </c>
      <c r="V11" s="195">
        <f>DATE($M$2,$S$2,17)</f>
        <v>46129</v>
      </c>
      <c r="W11" s="195">
        <f>DATE($M$2,$S$2,18)</f>
        <v>46130</v>
      </c>
      <c r="X11" s="195">
        <f>DATE($M$2,$S$2,19)</f>
        <v>46131</v>
      </c>
      <c r="Y11" s="195">
        <f>DATE($M$2,$S$2,20)</f>
        <v>46132</v>
      </c>
      <c r="Z11" s="195">
        <f>DATE($M$2,$S$2,21)</f>
        <v>46133</v>
      </c>
      <c r="AA11" s="195">
        <f>DATE($M$2,$S$2,22)</f>
        <v>46134</v>
      </c>
      <c r="AB11" s="195">
        <f>DATE($M$2,$S$2,23)</f>
        <v>46135</v>
      </c>
      <c r="AC11" s="195">
        <f>DATE($M$2,$S$2,24)</f>
        <v>46136</v>
      </c>
      <c r="AD11" s="195">
        <f>DATE($M$2,$S$2,25)</f>
        <v>46137</v>
      </c>
      <c r="AE11" s="195">
        <f>DATE($M$2,$S$2,26)</f>
        <v>46138</v>
      </c>
      <c r="AF11" s="195">
        <f>DATE($M$2,$S$2,27)</f>
        <v>46139</v>
      </c>
      <c r="AG11" s="195">
        <f>DATE($M$2,$S$2,28)</f>
        <v>46140</v>
      </c>
      <c r="AH11" s="195">
        <f>IF(DAY(EOMONTH(F11,0))&lt;29,"",DATE($M$2,$S$2,29))</f>
        <v>46141</v>
      </c>
      <c r="AI11" s="195">
        <f>IF(DAY(EOMONTH(F11,0))&lt;30,"",DATE($M$2,$S$2,30))</f>
        <v>46142</v>
      </c>
      <c r="AJ11" s="195" t="str">
        <f>IF(DAY(EOMONTH(F11,0))&lt;31,"",DATE($M$2,$S$2,31))</f>
        <v/>
      </c>
      <c r="AK11" s="189"/>
      <c r="AL11" s="160"/>
      <c r="AM11" s="220"/>
      <c r="AN11" s="220"/>
    </row>
    <row r="12" spans="1:45" ht="18" customHeight="1">
      <c r="A12" s="153">
        <v>1</v>
      </c>
      <c r="B12" s="167" t="s">
        <v>223</v>
      </c>
      <c r="C12" s="175" t="s">
        <v>186</v>
      </c>
      <c r="D12" s="183"/>
      <c r="E12" s="183" t="s">
        <v>224</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ref="AK12:AK32" si="0">+SUM(F12:AJ12)</f>
        <v>160</v>
      </c>
      <c r="AL12" s="216">
        <f t="shared" ref="AL12:AL32" si="1">IF($AK$3="４週",AK12/4,AK12/(DAY(EOMONTH($F$10,0))/7))</f>
        <v>40</v>
      </c>
      <c r="AM12" s="221"/>
      <c r="AN12" s="221"/>
    </row>
    <row r="13" spans="1:45" ht="18" customHeight="1">
      <c r="A13" s="153">
        <v>2</v>
      </c>
      <c r="B13" s="167" t="s">
        <v>270</v>
      </c>
      <c r="C13" s="175" t="s">
        <v>186</v>
      </c>
      <c r="D13" s="183"/>
      <c r="E13" s="183" t="s">
        <v>400</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5" ht="18" customHeight="1">
      <c r="A14" s="153">
        <v>3</v>
      </c>
      <c r="B14" s="167" t="s">
        <v>309</v>
      </c>
      <c r="C14" s="175" t="s">
        <v>186</v>
      </c>
      <c r="D14" s="183"/>
      <c r="E14" s="183" t="s">
        <v>27</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186"/>
      <c r="AI14" s="186"/>
      <c r="AJ14" s="186"/>
      <c r="AK14" s="214">
        <f t="shared" si="0"/>
        <v>160</v>
      </c>
      <c r="AL14" s="216">
        <f t="shared" si="1"/>
        <v>40</v>
      </c>
      <c r="AM14" s="221"/>
      <c r="AN14" s="221"/>
    </row>
    <row r="15" spans="1:45" ht="18" customHeight="1">
      <c r="A15" s="153">
        <v>4</v>
      </c>
      <c r="B15" s="167" t="s">
        <v>309</v>
      </c>
      <c r="C15" s="175" t="s">
        <v>186</v>
      </c>
      <c r="D15" s="183"/>
      <c r="E15" s="183" t="s">
        <v>401</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186"/>
      <c r="AI15" s="186"/>
      <c r="AJ15" s="186"/>
      <c r="AK15" s="214">
        <f t="shared" si="0"/>
        <v>160</v>
      </c>
      <c r="AL15" s="216">
        <f t="shared" si="1"/>
        <v>40</v>
      </c>
      <c r="AM15" s="221"/>
      <c r="AN15" s="221"/>
    </row>
    <row r="16" spans="1:45" ht="18" customHeight="1">
      <c r="A16" s="153">
        <v>5</v>
      </c>
      <c r="B16" s="167" t="s">
        <v>311</v>
      </c>
      <c r="C16" s="175" t="s">
        <v>186</v>
      </c>
      <c r="D16" s="183"/>
      <c r="E16" s="183" t="s">
        <v>369</v>
      </c>
      <c r="F16" s="186">
        <v>8</v>
      </c>
      <c r="G16" s="186">
        <v>8</v>
      </c>
      <c r="H16" s="186">
        <v>8</v>
      </c>
      <c r="I16" s="186"/>
      <c r="J16" s="186"/>
      <c r="K16" s="186">
        <v>8</v>
      </c>
      <c r="L16" s="186">
        <v>8</v>
      </c>
      <c r="M16" s="186">
        <v>8</v>
      </c>
      <c r="N16" s="186">
        <v>8</v>
      </c>
      <c r="O16" s="186">
        <v>8</v>
      </c>
      <c r="P16" s="186"/>
      <c r="Q16" s="186"/>
      <c r="R16" s="186">
        <v>8</v>
      </c>
      <c r="S16" s="186">
        <v>8</v>
      </c>
      <c r="T16" s="186">
        <v>8</v>
      </c>
      <c r="U16" s="186">
        <v>8</v>
      </c>
      <c r="V16" s="186">
        <v>8</v>
      </c>
      <c r="W16" s="186"/>
      <c r="X16" s="186"/>
      <c r="Y16" s="186">
        <v>8</v>
      </c>
      <c r="Z16" s="186">
        <v>8</v>
      </c>
      <c r="AA16" s="186">
        <v>8</v>
      </c>
      <c r="AB16" s="186">
        <v>8</v>
      </c>
      <c r="AC16" s="186">
        <v>8</v>
      </c>
      <c r="AD16" s="186"/>
      <c r="AE16" s="186"/>
      <c r="AF16" s="186">
        <v>8</v>
      </c>
      <c r="AG16" s="186">
        <v>8</v>
      </c>
      <c r="AH16" s="186"/>
      <c r="AI16" s="186"/>
      <c r="AJ16" s="186"/>
      <c r="AK16" s="214">
        <f t="shared" si="0"/>
        <v>160</v>
      </c>
      <c r="AL16" s="216">
        <f t="shared" si="1"/>
        <v>40</v>
      </c>
      <c r="AM16" s="221"/>
      <c r="AN16" s="221"/>
    </row>
    <row r="17" spans="1:40" ht="18" customHeight="1">
      <c r="A17" s="153">
        <v>6</v>
      </c>
      <c r="B17" s="167" t="s">
        <v>311</v>
      </c>
      <c r="C17" s="175" t="s">
        <v>186</v>
      </c>
      <c r="D17" s="183"/>
      <c r="E17" s="183" t="s">
        <v>386</v>
      </c>
      <c r="F17" s="186">
        <v>8</v>
      </c>
      <c r="G17" s="186">
        <v>8</v>
      </c>
      <c r="H17" s="186">
        <v>8</v>
      </c>
      <c r="I17" s="186"/>
      <c r="J17" s="186"/>
      <c r="K17" s="186">
        <v>8</v>
      </c>
      <c r="L17" s="186">
        <v>8</v>
      </c>
      <c r="M17" s="186">
        <v>8</v>
      </c>
      <c r="N17" s="186">
        <v>8</v>
      </c>
      <c r="O17" s="186">
        <v>8</v>
      </c>
      <c r="P17" s="186"/>
      <c r="Q17" s="186"/>
      <c r="R17" s="186">
        <v>8</v>
      </c>
      <c r="S17" s="186">
        <v>8</v>
      </c>
      <c r="T17" s="186">
        <v>8</v>
      </c>
      <c r="U17" s="186">
        <v>8</v>
      </c>
      <c r="V17" s="186">
        <v>8</v>
      </c>
      <c r="W17" s="186"/>
      <c r="X17" s="186"/>
      <c r="Y17" s="186">
        <v>8</v>
      </c>
      <c r="Z17" s="186">
        <v>8</v>
      </c>
      <c r="AA17" s="186">
        <v>8</v>
      </c>
      <c r="AB17" s="186">
        <v>8</v>
      </c>
      <c r="AC17" s="186">
        <v>8</v>
      </c>
      <c r="AD17" s="186"/>
      <c r="AE17" s="186"/>
      <c r="AF17" s="186">
        <v>8</v>
      </c>
      <c r="AG17" s="186">
        <v>8</v>
      </c>
      <c r="AH17" s="186"/>
      <c r="AI17" s="186"/>
      <c r="AJ17" s="186"/>
      <c r="AK17" s="214">
        <f t="shared" si="0"/>
        <v>160</v>
      </c>
      <c r="AL17" s="216">
        <f t="shared" si="1"/>
        <v>40</v>
      </c>
      <c r="AM17" s="221"/>
      <c r="AN17" s="221"/>
    </row>
    <row r="18" spans="1:40" ht="18" customHeight="1">
      <c r="A18" s="153">
        <v>7</v>
      </c>
      <c r="B18" s="167" t="s">
        <v>119</v>
      </c>
      <c r="C18" s="176" t="s">
        <v>186</v>
      </c>
      <c r="D18" s="183"/>
      <c r="E18" s="191" t="s">
        <v>402</v>
      </c>
      <c r="F18" s="186">
        <v>8</v>
      </c>
      <c r="G18" s="186">
        <v>8</v>
      </c>
      <c r="H18" s="186">
        <v>8</v>
      </c>
      <c r="I18" s="186"/>
      <c r="J18" s="186"/>
      <c r="K18" s="186">
        <v>8</v>
      </c>
      <c r="L18" s="186">
        <v>8</v>
      </c>
      <c r="M18" s="186">
        <v>8</v>
      </c>
      <c r="N18" s="186">
        <v>8</v>
      </c>
      <c r="O18" s="186">
        <v>8</v>
      </c>
      <c r="P18" s="186"/>
      <c r="Q18" s="186"/>
      <c r="R18" s="186">
        <v>8</v>
      </c>
      <c r="S18" s="186">
        <v>8</v>
      </c>
      <c r="T18" s="186">
        <v>8</v>
      </c>
      <c r="U18" s="186">
        <v>8</v>
      </c>
      <c r="V18" s="186">
        <v>8</v>
      </c>
      <c r="W18" s="186"/>
      <c r="X18" s="186"/>
      <c r="Y18" s="186">
        <v>8</v>
      </c>
      <c r="Z18" s="186">
        <v>8</v>
      </c>
      <c r="AA18" s="186">
        <v>8</v>
      </c>
      <c r="AB18" s="186">
        <v>8</v>
      </c>
      <c r="AC18" s="186">
        <v>8</v>
      </c>
      <c r="AD18" s="186"/>
      <c r="AE18" s="186"/>
      <c r="AF18" s="186">
        <v>8</v>
      </c>
      <c r="AG18" s="186">
        <v>8</v>
      </c>
      <c r="AH18" s="186"/>
      <c r="AI18" s="186"/>
      <c r="AJ18" s="186"/>
      <c r="AK18" s="214">
        <f t="shared" si="0"/>
        <v>160</v>
      </c>
      <c r="AL18" s="216">
        <f t="shared" si="1"/>
        <v>40</v>
      </c>
      <c r="AM18" s="221"/>
      <c r="AN18" s="221"/>
    </row>
    <row r="19" spans="1:40" ht="18" customHeight="1">
      <c r="A19" s="153">
        <v>8</v>
      </c>
      <c r="B19" s="167"/>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0" ht="18" customHeight="1">
      <c r="A20" s="153">
        <v>9</v>
      </c>
      <c r="B20" s="167"/>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0" ht="18" customHeight="1">
      <c r="A21" s="153">
        <v>10</v>
      </c>
      <c r="B21" s="167"/>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0" ht="18" customHeight="1">
      <c r="A22" s="153">
        <v>11</v>
      </c>
      <c r="B22" s="167"/>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0" ht="18" customHeight="1">
      <c r="A23" s="153">
        <v>12</v>
      </c>
      <c r="B23" s="167"/>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0" ht="18" customHeight="1">
      <c r="A24" s="153">
        <v>13</v>
      </c>
      <c r="B24" s="167"/>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0" ht="18" customHeight="1">
      <c r="A25" s="153">
        <v>14</v>
      </c>
      <c r="B25" s="167"/>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0" ht="18" customHeight="1">
      <c r="A26" s="153">
        <v>15</v>
      </c>
      <c r="B26" s="167"/>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0" ht="18" customHeight="1">
      <c r="A27" s="153">
        <v>16</v>
      </c>
      <c r="B27" s="167"/>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0" ht="18" customHeight="1">
      <c r="A28" s="153">
        <v>17</v>
      </c>
      <c r="B28" s="167"/>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0" ht="18" customHeight="1">
      <c r="A29" s="153">
        <v>18</v>
      </c>
      <c r="B29" s="167"/>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0" ht="18" customHeight="1">
      <c r="A30" s="153">
        <v>19</v>
      </c>
      <c r="B30" s="167"/>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0" ht="18" customHeight="1">
      <c r="A31" s="153">
        <v>20</v>
      </c>
      <c r="B31" s="167"/>
      <c r="C31" s="177"/>
      <c r="D31" s="184"/>
      <c r="E31" s="192"/>
      <c r="F31" s="186"/>
      <c r="G31" s="186"/>
      <c r="H31" s="186"/>
      <c r="I31" s="186"/>
      <c r="J31" s="186"/>
      <c r="K31" s="186"/>
      <c r="L31" s="186"/>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214">
        <f t="shared" si="0"/>
        <v>0</v>
      </c>
      <c r="AL31" s="216">
        <f t="shared" si="1"/>
        <v>0</v>
      </c>
      <c r="AM31" s="221"/>
      <c r="AN31" s="221"/>
    </row>
    <row r="32" spans="1:40" ht="18" customHeight="1">
      <c r="A32" s="154" t="s">
        <v>144</v>
      </c>
      <c r="B32" s="168"/>
      <c r="C32" s="168"/>
      <c r="D32" s="168"/>
      <c r="E32" s="168"/>
      <c r="F32" s="178">
        <f t="shared" ref="F32:AJ32" si="2">+SUM(F12:F31)</f>
        <v>56</v>
      </c>
      <c r="G32" s="178">
        <f t="shared" si="2"/>
        <v>56</v>
      </c>
      <c r="H32" s="178">
        <f t="shared" si="2"/>
        <v>56</v>
      </c>
      <c r="I32" s="178">
        <f t="shared" si="2"/>
        <v>0</v>
      </c>
      <c r="J32" s="178">
        <f t="shared" si="2"/>
        <v>0</v>
      </c>
      <c r="K32" s="178">
        <f t="shared" si="2"/>
        <v>56</v>
      </c>
      <c r="L32" s="178">
        <f t="shared" si="2"/>
        <v>56</v>
      </c>
      <c r="M32" s="178">
        <f t="shared" si="2"/>
        <v>56</v>
      </c>
      <c r="N32" s="178">
        <f t="shared" si="2"/>
        <v>56</v>
      </c>
      <c r="O32" s="178">
        <f t="shared" si="2"/>
        <v>56</v>
      </c>
      <c r="P32" s="178">
        <f t="shared" si="2"/>
        <v>0</v>
      </c>
      <c r="Q32" s="178">
        <f t="shared" si="2"/>
        <v>0</v>
      </c>
      <c r="R32" s="178">
        <f t="shared" si="2"/>
        <v>56</v>
      </c>
      <c r="S32" s="178">
        <f t="shared" si="2"/>
        <v>56</v>
      </c>
      <c r="T32" s="178">
        <f t="shared" si="2"/>
        <v>56</v>
      </c>
      <c r="U32" s="178">
        <f t="shared" si="2"/>
        <v>56</v>
      </c>
      <c r="V32" s="178">
        <f t="shared" si="2"/>
        <v>56</v>
      </c>
      <c r="W32" s="178">
        <f t="shared" si="2"/>
        <v>0</v>
      </c>
      <c r="X32" s="178">
        <f t="shared" si="2"/>
        <v>0</v>
      </c>
      <c r="Y32" s="178">
        <f t="shared" si="2"/>
        <v>56</v>
      </c>
      <c r="Z32" s="178">
        <f t="shared" si="2"/>
        <v>56</v>
      </c>
      <c r="AA32" s="178">
        <f t="shared" si="2"/>
        <v>56</v>
      </c>
      <c r="AB32" s="178">
        <f t="shared" si="2"/>
        <v>56</v>
      </c>
      <c r="AC32" s="178">
        <f t="shared" si="2"/>
        <v>56</v>
      </c>
      <c r="AD32" s="178">
        <f t="shared" si="2"/>
        <v>0</v>
      </c>
      <c r="AE32" s="178">
        <f t="shared" si="2"/>
        <v>0</v>
      </c>
      <c r="AF32" s="178">
        <f t="shared" si="2"/>
        <v>56</v>
      </c>
      <c r="AG32" s="178">
        <f t="shared" si="2"/>
        <v>56</v>
      </c>
      <c r="AH32" s="178">
        <f t="shared" si="2"/>
        <v>0</v>
      </c>
      <c r="AI32" s="178">
        <f t="shared" si="2"/>
        <v>0</v>
      </c>
      <c r="AJ32" s="178">
        <f t="shared" si="2"/>
        <v>0</v>
      </c>
      <c r="AK32" s="214">
        <f t="shared" si="0"/>
        <v>1120</v>
      </c>
      <c r="AL32" s="216">
        <f t="shared" si="1"/>
        <v>280</v>
      </c>
      <c r="AM32" s="152"/>
      <c r="AN32" s="152"/>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15" customHeight="1">
      <c r="A36" s="155"/>
      <c r="B36" s="155"/>
      <c r="C36" s="155"/>
      <c r="D36" s="155"/>
      <c r="E36" s="155"/>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5"/>
      <c r="AL36" s="155"/>
      <c r="AM36" s="149"/>
    </row>
    <row r="37" spans="1:43" ht="21" customHeight="1">
      <c r="A37" s="156" t="s">
        <v>33</v>
      </c>
      <c r="B37" s="155"/>
      <c r="C37" s="155"/>
      <c r="D37" s="155"/>
      <c r="E37" s="155"/>
      <c r="F37" s="155"/>
      <c r="G37" s="147"/>
      <c r="H37" s="147"/>
      <c r="I37" s="147"/>
      <c r="J37" s="147"/>
      <c r="K37" s="147"/>
      <c r="L37" s="147"/>
      <c r="M37" s="147"/>
      <c r="N37" s="147"/>
      <c r="O37" s="147"/>
      <c r="AM37" s="155"/>
      <c r="AN37" s="149"/>
    </row>
    <row r="38" spans="1:43" ht="24.95" customHeight="1">
      <c r="A38" s="157"/>
      <c r="B38" s="157"/>
      <c r="C38" s="157"/>
      <c r="D38" s="185">
        <v>4</v>
      </c>
      <c r="E38" s="185">
        <v>5</v>
      </c>
      <c r="F38" s="185">
        <v>6</v>
      </c>
      <c r="G38" s="185"/>
      <c r="H38" s="185"/>
      <c r="I38" s="185">
        <v>7</v>
      </c>
      <c r="J38" s="185"/>
      <c r="K38" s="185"/>
      <c r="L38" s="185">
        <v>8</v>
      </c>
      <c r="M38" s="185"/>
      <c r="N38" s="185"/>
      <c r="O38" s="185">
        <v>9</v>
      </c>
      <c r="P38" s="185"/>
      <c r="Q38" s="185"/>
      <c r="R38" s="185">
        <v>10</v>
      </c>
      <c r="S38" s="185"/>
      <c r="T38" s="185"/>
      <c r="U38" s="185">
        <v>11</v>
      </c>
      <c r="V38" s="185"/>
      <c r="W38" s="185"/>
      <c r="X38" s="185">
        <v>12</v>
      </c>
      <c r="Y38" s="185"/>
      <c r="Z38" s="185"/>
      <c r="AA38" s="185">
        <v>1</v>
      </c>
      <c r="AB38" s="185"/>
      <c r="AC38" s="185"/>
      <c r="AD38" s="185">
        <v>2</v>
      </c>
      <c r="AE38" s="185"/>
      <c r="AF38" s="185"/>
      <c r="AG38" s="185">
        <v>3</v>
      </c>
      <c r="AH38" s="185"/>
      <c r="AI38" s="185"/>
      <c r="AJ38" s="157" t="s">
        <v>275</v>
      </c>
      <c r="AK38" s="157"/>
      <c r="AL38" s="160" t="s">
        <v>276</v>
      </c>
      <c r="AM38" s="187"/>
      <c r="AN38" s="187"/>
      <c r="AO38" s="187"/>
      <c r="AP38" s="187"/>
      <c r="AQ38" s="187"/>
    </row>
    <row r="39" spans="1:43" ht="18" customHeight="1">
      <c r="A39" s="158" t="s">
        <v>277</v>
      </c>
      <c r="B39" s="158"/>
      <c r="C39" s="158"/>
      <c r="D39" s="186">
        <v>1400</v>
      </c>
      <c r="E39" s="186">
        <v>1310</v>
      </c>
      <c r="F39" s="196">
        <v>1400</v>
      </c>
      <c r="G39" s="197"/>
      <c r="H39" s="198"/>
      <c r="I39" s="196">
        <v>1470</v>
      </c>
      <c r="J39" s="197"/>
      <c r="K39" s="198"/>
      <c r="L39" s="196">
        <v>1470</v>
      </c>
      <c r="M39" s="197"/>
      <c r="N39" s="198"/>
      <c r="O39" s="196">
        <v>1330</v>
      </c>
      <c r="P39" s="197"/>
      <c r="Q39" s="198"/>
      <c r="R39" s="196">
        <v>1400</v>
      </c>
      <c r="S39" s="197"/>
      <c r="T39" s="198"/>
      <c r="U39" s="196">
        <v>1400</v>
      </c>
      <c r="V39" s="197"/>
      <c r="W39" s="198"/>
      <c r="X39" s="196">
        <v>1330</v>
      </c>
      <c r="Y39" s="197"/>
      <c r="Z39" s="198"/>
      <c r="AA39" s="196">
        <v>1330</v>
      </c>
      <c r="AB39" s="197"/>
      <c r="AC39" s="198"/>
      <c r="AD39" s="196">
        <v>1330</v>
      </c>
      <c r="AE39" s="197"/>
      <c r="AF39" s="198"/>
      <c r="AG39" s="196">
        <v>1400</v>
      </c>
      <c r="AH39" s="197"/>
      <c r="AI39" s="198"/>
      <c r="AJ39" s="181">
        <f>SUM(D39:AI39)</f>
        <v>16570</v>
      </c>
      <c r="AK39" s="181"/>
      <c r="AL39" s="217">
        <f>ROUNDUP(AJ39/AJ40,1)</f>
        <v>70</v>
      </c>
      <c r="AM39" s="187"/>
      <c r="AN39" s="187"/>
      <c r="AO39" s="187"/>
      <c r="AP39" s="187"/>
      <c r="AQ39" s="187"/>
    </row>
    <row r="40" spans="1:43" ht="18" customHeight="1">
      <c r="A40" s="158" t="s">
        <v>279</v>
      </c>
      <c r="B40" s="158"/>
      <c r="C40" s="158"/>
      <c r="D40" s="186">
        <v>20</v>
      </c>
      <c r="E40" s="186">
        <v>19</v>
      </c>
      <c r="F40" s="186">
        <v>20</v>
      </c>
      <c r="G40" s="186"/>
      <c r="H40" s="186"/>
      <c r="I40" s="186">
        <v>21</v>
      </c>
      <c r="J40" s="186"/>
      <c r="K40" s="186"/>
      <c r="L40" s="186">
        <v>21</v>
      </c>
      <c r="M40" s="186"/>
      <c r="N40" s="186"/>
      <c r="O40" s="186">
        <v>19</v>
      </c>
      <c r="P40" s="186"/>
      <c r="Q40" s="186"/>
      <c r="R40" s="186">
        <v>20</v>
      </c>
      <c r="S40" s="186"/>
      <c r="T40" s="186"/>
      <c r="U40" s="186">
        <v>20</v>
      </c>
      <c r="V40" s="186"/>
      <c r="W40" s="186"/>
      <c r="X40" s="186">
        <v>19</v>
      </c>
      <c r="Y40" s="186"/>
      <c r="Z40" s="186"/>
      <c r="AA40" s="186">
        <v>19</v>
      </c>
      <c r="AB40" s="186"/>
      <c r="AC40" s="186"/>
      <c r="AD40" s="186">
        <v>19</v>
      </c>
      <c r="AE40" s="186"/>
      <c r="AF40" s="186"/>
      <c r="AG40" s="186">
        <v>20</v>
      </c>
      <c r="AH40" s="186"/>
      <c r="AI40" s="186"/>
      <c r="AJ40" s="181">
        <f>+SUM(D40:AI40)</f>
        <v>237</v>
      </c>
      <c r="AK40" s="181"/>
      <c r="AL40" s="218"/>
      <c r="AM40" s="187"/>
      <c r="AN40" s="187"/>
      <c r="AO40" s="187"/>
      <c r="AP40" s="187"/>
      <c r="AQ40" s="187"/>
    </row>
    <row r="41" spans="1:43" ht="5.0999999999999996" customHeight="1">
      <c r="A41" s="159"/>
      <c r="B41" s="159"/>
      <c r="C41" s="159"/>
      <c r="D41" s="187"/>
      <c r="E41" s="187"/>
      <c r="F41" s="187"/>
      <c r="G41" s="187"/>
      <c r="H41" s="18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201"/>
      <c r="AK41" s="147"/>
      <c r="AL41" s="155"/>
      <c r="AM41" s="155"/>
      <c r="AN41" s="149"/>
    </row>
    <row r="42" spans="1:43" ht="18" customHeight="1">
      <c r="A42" s="156" t="s">
        <v>229</v>
      </c>
      <c r="B42" s="147"/>
      <c r="D42" s="147"/>
      <c r="E42" s="147"/>
      <c r="F42" s="147"/>
      <c r="G42" s="147"/>
      <c r="H42" s="147"/>
      <c r="I42" s="187"/>
      <c r="J42" s="187"/>
      <c r="K42" s="187"/>
      <c r="L42" s="187"/>
      <c r="M42" s="187"/>
      <c r="N42" s="187"/>
      <c r="O42" s="147"/>
      <c r="P42" s="147"/>
      <c r="Q42" s="147"/>
      <c r="R42" s="147"/>
      <c r="S42" s="147"/>
      <c r="T42" s="147"/>
      <c r="U42" s="147"/>
      <c r="V42" s="147"/>
      <c r="W42" s="155"/>
      <c r="X42" s="147"/>
      <c r="Y42" s="147"/>
      <c r="Z42" s="147"/>
      <c r="AA42" s="147"/>
      <c r="AB42" s="147"/>
      <c r="AC42" s="147"/>
      <c r="AD42" s="147"/>
      <c r="AE42" s="147"/>
      <c r="AF42" s="147"/>
      <c r="AG42" s="147"/>
      <c r="AH42" s="147"/>
      <c r="AI42" s="147"/>
      <c r="AJ42" s="201"/>
      <c r="AK42" s="147"/>
      <c r="AL42" s="155"/>
      <c r="AM42" s="155"/>
      <c r="AN42" s="149"/>
    </row>
    <row r="43" spans="1:43" ht="24.95" customHeight="1">
      <c r="A43" s="157" t="s">
        <v>90</v>
      </c>
      <c r="B43" s="157"/>
      <c r="C43" s="157" t="s">
        <v>270</v>
      </c>
      <c r="D43" s="157"/>
      <c r="E43" s="160" t="s">
        <v>127</v>
      </c>
      <c r="F43" s="160"/>
      <c r="G43" s="160"/>
      <c r="H43" s="160"/>
      <c r="I43" s="187"/>
      <c r="J43" s="187"/>
      <c r="K43" s="187"/>
      <c r="L43" s="187"/>
      <c r="M43" s="187"/>
      <c r="N43" s="187"/>
      <c r="O43" s="187"/>
      <c r="P43" s="187"/>
      <c r="Q43" s="187"/>
      <c r="R43" s="187"/>
      <c r="S43" s="187"/>
      <c r="T43" s="187"/>
      <c r="U43" s="187"/>
      <c r="W43" s="155"/>
      <c r="X43" s="147"/>
      <c r="Y43" s="147"/>
      <c r="Z43" s="147"/>
      <c r="AA43" s="147"/>
      <c r="AB43" s="147"/>
      <c r="AC43" s="147"/>
      <c r="AD43" s="147"/>
      <c r="AE43" s="147"/>
      <c r="AF43" s="147"/>
      <c r="AG43" s="147"/>
      <c r="AH43" s="147"/>
      <c r="AI43" s="147"/>
      <c r="AJ43" s="201"/>
      <c r="AK43" s="147"/>
      <c r="AL43" s="155"/>
      <c r="AM43" s="155"/>
      <c r="AN43" s="149"/>
    </row>
    <row r="44" spans="1:43" ht="18" customHeight="1">
      <c r="A44" s="160" t="s">
        <v>62</v>
      </c>
      <c r="B44" s="160"/>
      <c r="C44" s="178">
        <f>ROUNDDOWN(IF(AL39&lt;=60,1,1+ROUNDUP((AL39-60)/40,0)),1)</f>
        <v>2</v>
      </c>
      <c r="D44" s="178"/>
      <c r="E44" s="178">
        <f>ROUNDDOWN(AL39/10,1)</f>
        <v>7</v>
      </c>
      <c r="F44" s="178"/>
      <c r="G44" s="178"/>
      <c r="H44" s="178"/>
      <c r="I44" s="187"/>
      <c r="J44" s="187"/>
      <c r="K44" s="187"/>
      <c r="L44" s="187"/>
      <c r="M44" s="187"/>
      <c r="N44" s="187"/>
      <c r="O44" s="187"/>
      <c r="P44" s="187"/>
      <c r="Q44" s="187"/>
      <c r="R44" s="187"/>
      <c r="S44" s="187"/>
      <c r="T44" s="187"/>
      <c r="U44" s="187"/>
      <c r="W44" s="155"/>
      <c r="X44" s="147"/>
      <c r="Y44" s="147"/>
      <c r="Z44" s="147"/>
      <c r="AA44" s="147"/>
      <c r="AB44" s="147"/>
      <c r="AC44" s="147"/>
      <c r="AD44" s="147"/>
      <c r="AE44" s="147"/>
      <c r="AF44" s="147"/>
      <c r="AG44" s="147"/>
      <c r="AH44" s="147"/>
      <c r="AI44" s="147"/>
      <c r="AJ44" s="201"/>
      <c r="AK44" s="147"/>
      <c r="AL44" s="155"/>
      <c r="AM44" s="155"/>
      <c r="AN44" s="149"/>
    </row>
    <row r="45" spans="1:43" s="145" customFormat="1" ht="5.0999999999999996" customHeight="1">
      <c r="A45" s="159"/>
      <c r="B45" s="159"/>
      <c r="C45" s="159"/>
      <c r="D45" s="159"/>
      <c r="E45" s="159"/>
      <c r="F45" s="159"/>
      <c r="G45" s="159"/>
      <c r="H45" s="159"/>
      <c r="I45" s="159"/>
      <c r="J45" s="147"/>
      <c r="K45" s="147"/>
      <c r="L45" s="147"/>
      <c r="M45" s="201"/>
      <c r="N45" s="147"/>
      <c r="O45" s="147"/>
      <c r="P45" s="147"/>
      <c r="Q45" s="187"/>
      <c r="W45" s="155"/>
      <c r="X45" s="147"/>
      <c r="Y45" s="147"/>
      <c r="Z45" s="147"/>
      <c r="AA45" s="147"/>
      <c r="AB45" s="147"/>
      <c r="AC45" s="147"/>
      <c r="AD45" s="147"/>
      <c r="AE45" s="147"/>
      <c r="AF45" s="147"/>
      <c r="AG45" s="147"/>
      <c r="AH45" s="147"/>
      <c r="AI45" s="147"/>
      <c r="AJ45" s="201"/>
      <c r="AK45" s="147"/>
      <c r="AL45" s="155"/>
      <c r="AM45" s="155"/>
      <c r="AN45" s="149"/>
    </row>
    <row r="46" spans="1:43" s="145" customFormat="1" ht="21" customHeight="1">
      <c r="A46" s="156" t="s">
        <v>253</v>
      </c>
      <c r="C46" s="161"/>
      <c r="D46" s="161"/>
      <c r="E46" s="161"/>
      <c r="F46" s="161"/>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61"/>
      <c r="AM46" s="161"/>
      <c r="AN46" s="149"/>
    </row>
    <row r="47" spans="1:43" s="145" customFormat="1" ht="24.95" customHeight="1">
      <c r="A47" s="149"/>
      <c r="B47" s="155"/>
      <c r="C47" s="179" t="str">
        <v>管理者</v>
      </c>
      <c r="D47" s="188"/>
      <c r="E47" s="160" t="str">
        <v>サービス管理責任者</v>
      </c>
      <c r="F47" s="160"/>
      <c r="G47" s="160"/>
      <c r="H47" s="160"/>
      <c r="I47" s="179" t="str">
        <v>職業指導員</v>
      </c>
      <c r="J47" s="188"/>
      <c r="K47" s="188"/>
      <c r="L47" s="188"/>
      <c r="M47" s="188"/>
      <c r="N47" s="189"/>
      <c r="O47" s="179" t="str">
        <v>生活支援員</v>
      </c>
      <c r="P47" s="188"/>
      <c r="Q47" s="188"/>
      <c r="R47" s="188"/>
      <c r="S47" s="188"/>
      <c r="T47" s="189"/>
      <c r="U47" s="179" t="str">
        <v>-</v>
      </c>
      <c r="V47" s="188"/>
      <c r="W47" s="188"/>
      <c r="X47" s="188"/>
      <c r="Y47" s="188"/>
      <c r="Z47" s="189"/>
      <c r="AA47" s="179" t="str">
        <v>-</v>
      </c>
      <c r="AB47" s="188"/>
      <c r="AC47" s="188"/>
      <c r="AD47" s="188"/>
      <c r="AE47" s="188"/>
      <c r="AF47" s="189"/>
      <c r="AG47" s="160" t="str">
        <v>-</v>
      </c>
      <c r="AH47" s="160"/>
      <c r="AI47" s="160"/>
      <c r="AJ47" s="160"/>
      <c r="AK47" s="160"/>
      <c r="AL47" s="160" t="str">
        <v>-</v>
      </c>
      <c r="AM47" s="160"/>
      <c r="AN47" s="149"/>
    </row>
    <row r="48" spans="1:43" s="145" customFormat="1" ht="18" customHeight="1">
      <c r="A48" s="149"/>
      <c r="B48" s="155"/>
      <c r="C48" s="154" t="s">
        <v>254</v>
      </c>
      <c r="D48" s="154" t="s">
        <v>255</v>
      </c>
      <c r="E48" s="157" t="s">
        <v>254</v>
      </c>
      <c r="F48" s="157" t="s">
        <v>255</v>
      </c>
      <c r="G48" s="157"/>
      <c r="H48" s="157"/>
      <c r="I48" s="154" t="s">
        <v>254</v>
      </c>
      <c r="J48" s="168"/>
      <c r="K48" s="199"/>
      <c r="L48" s="154" t="s">
        <v>255</v>
      </c>
      <c r="M48" s="168"/>
      <c r="N48" s="199"/>
      <c r="O48" s="154" t="s">
        <v>254</v>
      </c>
      <c r="P48" s="168"/>
      <c r="Q48" s="199"/>
      <c r="R48" s="154" t="s">
        <v>255</v>
      </c>
      <c r="S48" s="168"/>
      <c r="T48" s="199"/>
      <c r="U48" s="154" t="s">
        <v>254</v>
      </c>
      <c r="V48" s="168"/>
      <c r="W48" s="199"/>
      <c r="X48" s="154" t="s">
        <v>255</v>
      </c>
      <c r="Y48" s="168"/>
      <c r="Z48" s="199"/>
      <c r="AA48" s="154" t="s">
        <v>254</v>
      </c>
      <c r="AB48" s="168"/>
      <c r="AC48" s="199"/>
      <c r="AD48" s="154" t="s">
        <v>255</v>
      </c>
      <c r="AE48" s="168"/>
      <c r="AF48" s="199"/>
      <c r="AG48" s="154" t="s">
        <v>254</v>
      </c>
      <c r="AH48" s="168"/>
      <c r="AI48" s="199"/>
      <c r="AJ48" s="154" t="s">
        <v>255</v>
      </c>
      <c r="AK48" s="199"/>
      <c r="AL48" s="157" t="s">
        <v>61</v>
      </c>
      <c r="AM48" s="157" t="s">
        <v>280</v>
      </c>
      <c r="AN48" s="149"/>
    </row>
    <row r="49" spans="1:40" s="145" customFormat="1" ht="18" customHeight="1">
      <c r="A49" s="149"/>
      <c r="B49" s="157" t="s">
        <v>257</v>
      </c>
      <c r="C49" s="157">
        <f>COUNTIFS($B$12:$B$31,C$47,$C$12:$C$31,"A",$E$12:$E$31,"*")</f>
        <v>1</v>
      </c>
      <c r="D49" s="157">
        <f>COUNTIFS($B$12:$B$31,C$47,$C$12:$C$31,"B",$E$12:$E$31,"*")</f>
        <v>0</v>
      </c>
      <c r="E49" s="157">
        <f>COUNTIFS($B$12:$B$31,E$47,$C$12:$C$31,"A",$E$12:$E$31,"*")</f>
        <v>1</v>
      </c>
      <c r="F49" s="154">
        <f>COUNTIFS($B$12:$B$31,E$47,$C$12:$C$31,"B",$E$12:$E$31,"*")</f>
        <v>0</v>
      </c>
      <c r="G49" s="168"/>
      <c r="H49" s="199"/>
      <c r="I49" s="154">
        <f>COUNTIFS($B$12:$B$31,I$47,$C$12:$C$31,"A",$E$12:$E$31,"*")</f>
        <v>2</v>
      </c>
      <c r="J49" s="168"/>
      <c r="K49" s="199"/>
      <c r="L49" s="154">
        <f>COUNTIFS($B$12:$B$31,I$47,$C$12:$C$31,"B",$E$12:$E$31,"*")</f>
        <v>0</v>
      </c>
      <c r="M49" s="168"/>
      <c r="N49" s="199"/>
      <c r="O49" s="154">
        <f>COUNTIFS($B$12:$B$31,O$47,$C$12:$C$31,"A",$E$12:$E$31,"*")</f>
        <v>2</v>
      </c>
      <c r="P49" s="168"/>
      <c r="Q49" s="199"/>
      <c r="R49" s="154">
        <f>COUNTIFS($B$12:$B$31,O$47,$C$12:$C$31,"B",$E$12:$E$31,"*")</f>
        <v>0</v>
      </c>
      <c r="S49" s="168"/>
      <c r="T49" s="199"/>
      <c r="U49" s="154">
        <f>COUNTIFS($B$12:$B$31,U$47,$C$12:$C$31,"A",$E$12:$E$31,"*")</f>
        <v>0</v>
      </c>
      <c r="V49" s="168"/>
      <c r="W49" s="199"/>
      <c r="X49" s="154">
        <f>COUNTIFS($B$12:$B$31,U$47,$C$12:$C$31,"B",$E$12:$E$31,"*")</f>
        <v>0</v>
      </c>
      <c r="Y49" s="168"/>
      <c r="Z49" s="199"/>
      <c r="AA49" s="154">
        <f>COUNTIFS($B$12:$B$31,AA$47,$C$12:$C$31,"A",$E$12:$E$31,"*")</f>
        <v>0</v>
      </c>
      <c r="AB49" s="168"/>
      <c r="AC49" s="199"/>
      <c r="AD49" s="154">
        <f>COUNTIFS($B$12:$B$31,AA$47,$C$12:$C$31,"B",$E$12:$E$31,"*")</f>
        <v>0</v>
      </c>
      <c r="AE49" s="168"/>
      <c r="AF49" s="199"/>
      <c r="AG49" s="154">
        <f>COUNTIFS($B$12:$B$31,AG$47,$C$12:$C$31,"A",$E$12:$E$31,"*")</f>
        <v>0</v>
      </c>
      <c r="AH49" s="168"/>
      <c r="AI49" s="199"/>
      <c r="AJ49" s="154">
        <f>COUNTIFS($B$12:$B$31,AG$47,$C$12:$C$31,"B",$E$12:$E$31,"*")</f>
        <v>0</v>
      </c>
      <c r="AK49" s="199"/>
      <c r="AL49" s="157">
        <f>COUNTIFS($B$12:$B$31,AL$47,$C$12:$C$31,"A",$E$12:$E$31,"*")</f>
        <v>0</v>
      </c>
      <c r="AM49" s="157">
        <f>COUNTIFS($B$12:$B$31,AL$47,$C$12:$C$31,"B",$E$12:$E$31,"*")</f>
        <v>0</v>
      </c>
      <c r="AN49" s="149"/>
    </row>
    <row r="50" spans="1:40" s="145" customFormat="1" ht="18" customHeight="1">
      <c r="A50" s="149"/>
      <c r="B50" s="160" t="s">
        <v>259</v>
      </c>
      <c r="C50" s="157">
        <f>COUNTIFS($B$12:$B$31,C$47,$C$12:$C$31,"C",$E$12:$E$31,"*")</f>
        <v>0</v>
      </c>
      <c r="D50" s="157">
        <f>COUNTIFS($B$12:$B$31,C$47,$C$12:$C$31,"D",$E$12:$E$31,"*")</f>
        <v>0</v>
      </c>
      <c r="E50" s="157">
        <f>COUNTIFS($B$12:$B$31,E$47,$C$12:$C$31,"C",$E$12:$E$31,"*")</f>
        <v>0</v>
      </c>
      <c r="F50" s="154">
        <f>COUNTIFS($B$12:$B$31,E$47,$C$12:$C$31,"D",$E$12:$E$31,"*")</f>
        <v>0</v>
      </c>
      <c r="G50" s="168"/>
      <c r="H50" s="199"/>
      <c r="I50" s="154">
        <f>COUNTIFS($B$12:$B$31,I$47,$C$12:$C$31,"C",$E$12:$E$31,"*")</f>
        <v>0</v>
      </c>
      <c r="J50" s="168"/>
      <c r="K50" s="199"/>
      <c r="L50" s="154">
        <f>COUNTIFS($B$12:$B$31,I$47,$C$12:$C$31,"D",$E$12:$E$31,"*")</f>
        <v>0</v>
      </c>
      <c r="M50" s="168"/>
      <c r="N50" s="199"/>
      <c r="O50" s="154">
        <f>COUNTIFS($B$12:$B$31,O$47,$C$12:$C$31,"C",$E$12:$E$31,"*")</f>
        <v>0</v>
      </c>
      <c r="P50" s="168"/>
      <c r="Q50" s="199"/>
      <c r="R50" s="154">
        <f>COUNTIFS($B$12:$B$31,O$47,$C$12:$C$31,"D",$E$12:$E$31,"*")</f>
        <v>0</v>
      </c>
      <c r="S50" s="168"/>
      <c r="T50" s="199"/>
      <c r="U50" s="154">
        <f>COUNTIFS($B$12:$B$31,U$47,$C$12:$C$31,"C",$E$12:$E$31,"*")</f>
        <v>0</v>
      </c>
      <c r="V50" s="168"/>
      <c r="W50" s="199"/>
      <c r="X50" s="154">
        <f>COUNTIFS($B$12:$B$31,U$47,$C$12:$C$31,"D",$E$12:$E$31,"*")</f>
        <v>0</v>
      </c>
      <c r="Y50" s="168"/>
      <c r="Z50" s="199"/>
      <c r="AA50" s="154">
        <f>COUNTIFS($B$12:$B$31,AA$47,$C$12:$C$31,"C",$E$12:$E$31,"*")</f>
        <v>0</v>
      </c>
      <c r="AB50" s="168"/>
      <c r="AC50" s="199"/>
      <c r="AD50" s="154">
        <f>COUNTIFS($B$12:$B$31,AA$47,$C$12:$C$31,"D",$E$12:$E$31,"*")</f>
        <v>0</v>
      </c>
      <c r="AE50" s="168"/>
      <c r="AF50" s="199"/>
      <c r="AG50" s="154">
        <f>COUNTIFS($B$12:$B$31,AG$47,$C$12:$C$31,"C",$E$12:$E$31,"*")</f>
        <v>0</v>
      </c>
      <c r="AH50" s="168"/>
      <c r="AI50" s="199"/>
      <c r="AJ50" s="154">
        <f>COUNTIFS($B$12:$B$31,AG$47,$C$12:$C$31,"D",$E$12:$E$31,"*")</f>
        <v>0</v>
      </c>
      <c r="AK50" s="199"/>
      <c r="AL50" s="157">
        <f>COUNTIFS($B$12:$B$31,AL$47,$C$12:$C$31,"C",$E$12:$E$31,"*")</f>
        <v>0</v>
      </c>
      <c r="AM50" s="157">
        <f>COUNTIFS($B$12:$B$31,AL$47,$C$12:$C$31,"D",$E$12:$E$31,"*")</f>
        <v>0</v>
      </c>
      <c r="AN50" s="149"/>
    </row>
    <row r="51" spans="1:40" s="145" customFormat="1" ht="24.95" customHeight="1">
      <c r="A51" s="149"/>
      <c r="B51" s="160" t="s">
        <v>260</v>
      </c>
      <c r="C51" s="179">
        <f>IF($AK$3="４週",SUMIFS($AK$12:$AK$31,$B$12:$B$31,C47)/4/$AH$6,IF($AK$3="歴月",SUMIFS($AK$12:$AK$31,$B$12:$B$31,C47)/$AL$6,"記載する期間を選択してください"))</f>
        <v>1</v>
      </c>
      <c r="D51" s="189"/>
      <c r="E51" s="179">
        <f>IF($AK$3="４週",SUMIFS($AK$12:$AK$31,$B$12:$B$31,E47)/4/$AH$6,IF($AK$3="歴月",SUMIFS($AK$12:$AK$31,$B$12:$B$31,E47)/$AL$6,"記載する期間を選択してください"))</f>
        <v>1</v>
      </c>
      <c r="F51" s="188"/>
      <c r="G51" s="188"/>
      <c r="H51" s="189"/>
      <c r="I51" s="179">
        <f>IF($AK$3="４週",SUMIFS($AK$12:$AK$31,$B$12:$B$31,I47)/4/$AH$6,IF($AK$3="歴月",SUMIFS($AK$12:$AK$31,$B$12:$B$31,I47)/$AL$6,"記載する期間を選択してください"))</f>
        <v>2</v>
      </c>
      <c r="J51" s="188"/>
      <c r="K51" s="188"/>
      <c r="L51" s="188"/>
      <c r="M51" s="188"/>
      <c r="N51" s="189"/>
      <c r="O51" s="179">
        <f>IF($AK$3="４週",SUMIFS($AK$12:$AK$31,$B$12:$B$31,O47)/4/$AH$6,IF($AK$3="歴月",SUMIFS($AK$12:$AK$31,$B$12:$B$31,O47)/$AL$6,"記載する期間を選択してください"))</f>
        <v>2</v>
      </c>
      <c r="P51" s="188"/>
      <c r="Q51" s="188"/>
      <c r="R51" s="188"/>
      <c r="S51" s="188"/>
      <c r="T51" s="189"/>
      <c r="U51" s="179">
        <f>IF($AK$3="４週",SUMIFS($AK$12:$AK$31,$B$12:$B$31,U47)/4/$AH$6,IF($AK$3="歴月",SUMIFS($AK$12:$AK$31,$B$12:$B$31,U47)/$AL$6,"記載する期間を選択してください"))</f>
        <v>0</v>
      </c>
      <c r="V51" s="188"/>
      <c r="W51" s="188"/>
      <c r="X51" s="188"/>
      <c r="Y51" s="188"/>
      <c r="Z51" s="189"/>
      <c r="AA51" s="179">
        <f>IF($AK$3="４週",SUMIFS($AK$12:$AK$31,$B$12:$B$31,AA47)/4/$AH$6,IF($AK$3="歴月",SUMIFS($AK$12:$AK$31,$B$12:$B$31,AA47)/$AL$6,"記載する期間を選択してください"))</f>
        <v>0</v>
      </c>
      <c r="AB51" s="188"/>
      <c r="AC51" s="188"/>
      <c r="AD51" s="188"/>
      <c r="AE51" s="188"/>
      <c r="AF51" s="189"/>
      <c r="AG51" s="179">
        <f>IF($AK$3="４週",SUMIFS($AK$12:$AK$31,$B$12:$B$31,AG47)/4/$AH$6,IF($AK$3="歴月",SUMIFS($AK$12:$AK$31,$B$12:$B$31,AG47)/$AL$6,"記載する期間を選択してください"))</f>
        <v>0</v>
      </c>
      <c r="AH51" s="188"/>
      <c r="AI51" s="188"/>
      <c r="AJ51" s="188"/>
      <c r="AK51" s="189"/>
      <c r="AL51" s="179">
        <f>IF($AK$3="４週",SUMIFS($AK$12:$AK$31,$B$12:$B$31,AL47)/4/$AH$6,IF($AK$3="歴月",SUMIFS($AK$12:$AK$31,$B$12:$B$31,AL47)/$AL$6,"記載する期間を選択してください"))</f>
        <v>0</v>
      </c>
      <c r="AM51" s="189"/>
      <c r="AN51" s="149"/>
    </row>
    <row r="52" spans="1:40" s="145" customFormat="1" ht="5.0999999999999996" customHeight="1">
      <c r="A52" s="149"/>
      <c r="C52" s="180">
        <v>2</v>
      </c>
      <c r="D52" s="180"/>
      <c r="E52" s="180">
        <v>3</v>
      </c>
      <c r="F52" s="180"/>
      <c r="G52" s="180"/>
      <c r="H52" s="180"/>
      <c r="I52" s="180">
        <v>4</v>
      </c>
      <c r="J52" s="180"/>
      <c r="K52" s="180"/>
      <c r="L52" s="180"/>
      <c r="M52" s="180"/>
      <c r="N52" s="180"/>
      <c r="O52" s="180">
        <v>5</v>
      </c>
      <c r="P52" s="180"/>
      <c r="Q52" s="180"/>
      <c r="R52" s="180"/>
      <c r="S52" s="180"/>
      <c r="T52" s="180"/>
      <c r="U52" s="180">
        <v>6</v>
      </c>
      <c r="V52" s="180"/>
      <c r="W52" s="180"/>
      <c r="X52" s="180"/>
      <c r="Y52" s="180"/>
      <c r="Z52" s="180"/>
      <c r="AA52" s="180">
        <v>7</v>
      </c>
      <c r="AB52" s="180"/>
      <c r="AC52" s="180"/>
      <c r="AD52" s="180"/>
      <c r="AE52" s="180"/>
      <c r="AF52" s="180"/>
      <c r="AG52" s="180">
        <v>8</v>
      </c>
      <c r="AH52" s="180"/>
      <c r="AI52" s="180"/>
      <c r="AJ52" s="180"/>
      <c r="AK52" s="180"/>
      <c r="AL52" s="180">
        <v>9</v>
      </c>
      <c r="AM52" s="161"/>
      <c r="AN52" s="149"/>
    </row>
    <row r="53" spans="1:40" ht="15" customHeight="1">
      <c r="A53" s="147" t="s">
        <v>176</v>
      </c>
      <c r="B53" s="155"/>
      <c r="C53" s="155"/>
      <c r="D53" s="155"/>
      <c r="E53" s="155"/>
      <c r="F53" s="147"/>
      <c r="G53" s="155"/>
      <c r="H53" s="161"/>
      <c r="I53" s="161"/>
      <c r="J53" s="161"/>
      <c r="K53" s="161"/>
      <c r="L53" s="161"/>
      <c r="M53" s="161"/>
      <c r="N53" s="161"/>
      <c r="O53" s="161"/>
      <c r="P53" s="161"/>
      <c r="Q53" s="161"/>
      <c r="R53" s="161"/>
      <c r="S53" s="161"/>
      <c r="T53" s="161"/>
      <c r="U53" s="161"/>
      <c r="V53" s="161"/>
      <c r="W53" s="161"/>
      <c r="X53" s="161"/>
      <c r="Y53" s="161"/>
      <c r="Z53" s="161"/>
      <c r="AA53" s="161"/>
      <c r="AB53" s="161"/>
      <c r="AC53" s="161"/>
      <c r="AD53" s="161"/>
      <c r="AE53" s="161"/>
      <c r="AF53" s="161"/>
      <c r="AG53" s="149"/>
      <c r="AH53" s="149"/>
      <c r="AI53" s="149"/>
      <c r="AJ53" s="149"/>
      <c r="AK53" s="161"/>
      <c r="AL53" s="180"/>
      <c r="AM53" s="149"/>
    </row>
    <row r="54" spans="1:40" s="147" customFormat="1" ht="15" customHeight="1">
      <c r="A54" s="147" t="s">
        <v>58</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row>
    <row r="55" spans="1:40" s="147" customFormat="1" ht="15" customHeight="1">
      <c r="A55" s="147" t="s">
        <v>177</v>
      </c>
      <c r="B55" s="159"/>
      <c r="C55" s="159"/>
      <c r="D55" s="159"/>
      <c r="E55" s="159"/>
      <c r="F55" s="159"/>
      <c r="G55" s="159"/>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row>
    <row r="56" spans="1:40" s="147" customFormat="1" ht="15" customHeight="1">
      <c r="A56" s="147" t="s">
        <v>10</v>
      </c>
      <c r="B56" s="159"/>
      <c r="C56" s="159"/>
      <c r="D56" s="159"/>
      <c r="E56" s="159"/>
      <c r="F56" s="159"/>
      <c r="G56" s="159"/>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row>
    <row r="57" spans="1:40" s="147" customFormat="1" ht="15" customHeight="1">
      <c r="A57" s="147" t="s">
        <v>376</v>
      </c>
      <c r="B57" s="159"/>
      <c r="C57" s="159"/>
      <c r="D57" s="159"/>
      <c r="E57" s="159"/>
      <c r="F57" s="159"/>
      <c r="G57" s="159"/>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row>
    <row r="58" spans="1:40" s="147" customFormat="1" ht="15" customHeight="1">
      <c r="A58" s="147" t="s">
        <v>377</v>
      </c>
      <c r="B58" s="159"/>
      <c r="C58" s="159"/>
      <c r="D58" s="159"/>
      <c r="E58" s="159"/>
      <c r="F58" s="159"/>
      <c r="G58" s="159"/>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6"/>
      <c r="AJ58" s="156"/>
      <c r="AK58" s="156"/>
      <c r="AL58" s="156"/>
      <c r="AM58" s="156"/>
    </row>
    <row r="59" spans="1:40" ht="15" customHeight="1">
      <c r="A59" s="147" t="s">
        <v>179</v>
      </c>
      <c r="B59" s="169"/>
      <c r="C59" s="147"/>
      <c r="D59" s="147"/>
      <c r="E59" s="147"/>
      <c r="F59" s="147"/>
      <c r="G59" s="147"/>
    </row>
    <row r="60" spans="1:40" ht="15" customHeight="1">
      <c r="A60" s="147" t="s">
        <v>69</v>
      </c>
      <c r="B60" s="169"/>
      <c r="C60" s="147"/>
      <c r="D60" s="147"/>
      <c r="E60" s="147"/>
      <c r="F60" s="147"/>
      <c r="G60" s="147"/>
    </row>
    <row r="61" spans="1:40" ht="15" customHeight="1">
      <c r="A61" s="147"/>
      <c r="B61" s="157" t="s">
        <v>182</v>
      </c>
      <c r="C61" s="157" t="s">
        <v>183</v>
      </c>
      <c r="D61" s="157"/>
      <c r="E61" s="157"/>
      <c r="F61" s="147"/>
      <c r="G61" s="147"/>
    </row>
    <row r="62" spans="1:40" ht="15" customHeight="1">
      <c r="A62" s="147"/>
      <c r="B62" s="170" t="s">
        <v>186</v>
      </c>
      <c r="C62" s="181" t="s">
        <v>187</v>
      </c>
      <c r="D62" s="181"/>
      <c r="E62" s="181"/>
      <c r="F62" s="147"/>
      <c r="G62" s="147"/>
    </row>
    <row r="63" spans="1:40" ht="15" customHeight="1">
      <c r="A63" s="147"/>
      <c r="B63" s="170" t="s">
        <v>188</v>
      </c>
      <c r="C63" s="181" t="s">
        <v>189</v>
      </c>
      <c r="D63" s="181"/>
      <c r="E63" s="181"/>
      <c r="F63" s="147"/>
      <c r="G63" s="147"/>
    </row>
    <row r="64" spans="1:40" ht="15" customHeight="1">
      <c r="A64" s="147"/>
      <c r="B64" s="170" t="s">
        <v>190</v>
      </c>
      <c r="C64" s="181" t="s">
        <v>191</v>
      </c>
      <c r="D64" s="181"/>
      <c r="E64" s="181"/>
      <c r="F64" s="147"/>
      <c r="G64" s="147"/>
    </row>
    <row r="65" spans="1:7" ht="15" customHeight="1">
      <c r="A65" s="147"/>
      <c r="B65" s="170" t="s">
        <v>193</v>
      </c>
      <c r="C65" s="181" t="s">
        <v>194</v>
      </c>
      <c r="D65" s="181"/>
      <c r="E65" s="181"/>
      <c r="F65" s="147"/>
      <c r="G65" s="147"/>
    </row>
    <row r="66" spans="1:7" ht="15" customHeight="1">
      <c r="A66" s="147"/>
      <c r="B66" s="147" t="s">
        <v>196</v>
      </c>
      <c r="C66" s="147"/>
      <c r="D66" s="147"/>
      <c r="E66" s="147"/>
      <c r="F66" s="147"/>
      <c r="G66" s="147"/>
    </row>
    <row r="67" spans="1:7" ht="15" customHeight="1">
      <c r="A67" s="147"/>
      <c r="B67" s="147" t="s">
        <v>35</v>
      </c>
      <c r="C67" s="147"/>
      <c r="D67" s="147"/>
      <c r="E67" s="147"/>
      <c r="F67" s="147"/>
      <c r="G67" s="147"/>
    </row>
    <row r="68" spans="1:7" ht="15" customHeight="1">
      <c r="A68" s="147"/>
      <c r="B68" s="147" t="s">
        <v>197</v>
      </c>
      <c r="C68" s="147"/>
      <c r="D68" s="147"/>
      <c r="E68" s="147"/>
      <c r="F68" s="147"/>
      <c r="G68" s="147"/>
    </row>
    <row r="69" spans="1:7" ht="15" customHeight="1">
      <c r="A69" s="147" t="s">
        <v>323</v>
      </c>
      <c r="B69" s="169"/>
      <c r="C69" s="147"/>
      <c r="D69" s="147"/>
      <c r="E69" s="147"/>
      <c r="F69" s="147"/>
      <c r="G69" s="147"/>
    </row>
    <row r="70" spans="1:7" ht="15" customHeight="1">
      <c r="A70" s="147" t="s">
        <v>302</v>
      </c>
      <c r="B70" s="169"/>
      <c r="C70" s="147"/>
      <c r="D70" s="147"/>
      <c r="E70" s="147"/>
      <c r="F70" s="147"/>
      <c r="G70" s="147"/>
    </row>
    <row r="71" spans="1:7" ht="15" customHeight="1">
      <c r="A71" s="147" t="s">
        <v>199</v>
      </c>
      <c r="B71" s="169"/>
      <c r="C71" s="147"/>
      <c r="D71" s="147"/>
      <c r="E71" s="147"/>
      <c r="F71" s="147"/>
      <c r="G71" s="147"/>
    </row>
    <row r="72" spans="1:7" ht="15" customHeight="1">
      <c r="A72" s="147" t="s">
        <v>262</v>
      </c>
      <c r="B72" s="169"/>
      <c r="C72" s="147"/>
      <c r="D72" s="147"/>
      <c r="E72" s="147"/>
      <c r="F72" s="147"/>
      <c r="G72" s="147"/>
    </row>
    <row r="73" spans="1:7" ht="15" customHeight="1">
      <c r="A73" s="147" t="s">
        <v>338</v>
      </c>
      <c r="B73" s="169"/>
      <c r="C73" s="147"/>
      <c r="D73" s="147"/>
      <c r="E73" s="147"/>
      <c r="F73" s="147"/>
      <c r="G73" s="147"/>
    </row>
    <row r="74" spans="1:7" ht="15" customHeight="1">
      <c r="A74" s="147" t="s">
        <v>378</v>
      </c>
      <c r="B74" s="169"/>
      <c r="C74" s="147"/>
      <c r="D74" s="147"/>
      <c r="E74" s="147"/>
      <c r="F74" s="147"/>
      <c r="G74" s="147"/>
    </row>
    <row r="75" spans="1:7" ht="15" customHeight="1">
      <c r="A75" s="147"/>
      <c r="B75" s="147" t="s">
        <v>104</v>
      </c>
      <c r="C75" s="147"/>
      <c r="D75" s="147"/>
      <c r="E75" s="147"/>
      <c r="F75" s="147"/>
      <c r="G75" s="147"/>
    </row>
    <row r="76" spans="1:7" ht="15" customHeight="1">
      <c r="A76" s="147"/>
      <c r="B76" s="147" t="s">
        <v>206</v>
      </c>
      <c r="C76" s="147"/>
      <c r="D76" s="147"/>
      <c r="E76" s="147"/>
      <c r="F76" s="147"/>
      <c r="G76" s="147"/>
    </row>
    <row r="77" spans="1:7" ht="15" customHeight="1">
      <c r="A77" s="147" t="s">
        <v>380</v>
      </c>
      <c r="B77" s="169"/>
      <c r="C77" s="147"/>
      <c r="D77" s="147"/>
      <c r="E77" s="147"/>
      <c r="F77" s="147"/>
      <c r="G77" s="147"/>
    </row>
    <row r="78" spans="1:7" ht="15" customHeight="1">
      <c r="A78" s="147" t="s">
        <v>208</v>
      </c>
      <c r="B78" s="169"/>
      <c r="C78" s="147"/>
      <c r="D78" s="147"/>
      <c r="E78" s="147"/>
      <c r="F78" s="147"/>
      <c r="G78" s="147"/>
    </row>
    <row r="79" spans="1:7" ht="15" customHeight="1">
      <c r="A79" s="147" t="s">
        <v>381</v>
      </c>
      <c r="B79" s="169"/>
      <c r="C79" s="147"/>
      <c r="D79" s="147"/>
      <c r="E79" s="147"/>
      <c r="F79" s="147"/>
      <c r="G79" s="147"/>
    </row>
    <row r="80" spans="1:7" ht="15" customHeight="1">
      <c r="A80" s="147" t="s">
        <v>383</v>
      </c>
      <c r="B80" s="169"/>
      <c r="C80" s="147"/>
      <c r="D80" s="147"/>
      <c r="E80" s="147"/>
      <c r="F80" s="147"/>
      <c r="G80" s="147"/>
    </row>
    <row r="81" spans="1:7" ht="15" customHeight="1">
      <c r="A81" s="147" t="s">
        <v>213</v>
      </c>
      <c r="B81" s="169"/>
      <c r="C81" s="147"/>
      <c r="D81" s="147"/>
      <c r="E81" s="147"/>
      <c r="F81" s="147"/>
      <c r="G81" s="147"/>
    </row>
    <row r="82" spans="1:7" ht="15" customHeight="1">
      <c r="A82" s="147" t="s">
        <v>66</v>
      </c>
      <c r="B82" s="169"/>
      <c r="C82" s="147"/>
      <c r="D82" s="147"/>
      <c r="E82" s="147"/>
      <c r="F82" s="147"/>
      <c r="G82" s="147"/>
    </row>
    <row r="83" spans="1:7" ht="15" customHeight="1">
      <c r="A83" s="147" t="s">
        <v>379</v>
      </c>
      <c r="B83" s="169"/>
      <c r="C83" s="147"/>
      <c r="D83" s="147"/>
      <c r="E83" s="147"/>
      <c r="F83" s="147"/>
      <c r="G83" s="147"/>
    </row>
    <row r="84" spans="1:7" ht="15" customHeight="1">
      <c r="A84" s="147" t="s">
        <v>125</v>
      </c>
      <c r="B84" s="169"/>
      <c r="C84" s="147"/>
      <c r="D84" s="147"/>
      <c r="E84" s="147"/>
      <c r="F84" s="147"/>
      <c r="G84" s="147"/>
    </row>
  </sheetData>
  <mergeCells count="144">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M32:AN32"/>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3:B43"/>
    <mergeCell ref="C43:D43"/>
    <mergeCell ref="E43:H43"/>
    <mergeCell ref="A44:B44"/>
    <mergeCell ref="C44:D44"/>
    <mergeCell ref="E44:H44"/>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1:E61"/>
    <mergeCell ref="C62:E62"/>
    <mergeCell ref="C63:E63"/>
    <mergeCell ref="C64:E64"/>
    <mergeCell ref="C65:E65"/>
    <mergeCell ref="A8:A11"/>
    <mergeCell ref="B8:B9"/>
    <mergeCell ref="C8:C11"/>
    <mergeCell ref="D8:D11"/>
    <mergeCell ref="E8:E11"/>
    <mergeCell ref="AK8:AK11"/>
    <mergeCell ref="AL8:AL11"/>
    <mergeCell ref="AM8:AN11"/>
    <mergeCell ref="B10:B11"/>
    <mergeCell ref="AL39:AL40"/>
  </mergeCells>
  <phoneticPr fontId="4"/>
  <dataValidations count="7">
    <dataValidation type="list" allowBlank="1" showDropDown="0" showInputMessage="1" showErrorMessage="1" sqref="AK5:AN5">
      <formula1>"有,無"</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2:C31">
      <formula1>"A,B,C,D"</formula1>
    </dataValidation>
    <dataValidation type="list" allowBlank="1" showDropDown="0" showInputMessage="1" showErrorMessage="0" sqref="B12:B31">
      <formula1>INDIRECT($AK$1)</formula1>
    </dataValidation>
    <dataValidation type="whole" operator="greaterThanOrEqual" allowBlank="1" showDropDown="0" showInputMessage="1" showErrorMessage="1" sqref="I39:I40 D39:F40 AG39:AG40 AD39:AD40 AA39:AA40 X39:X40 U39:U40 R39:R40 O39:O40 L39:L40">
      <formula1>0</formula1>
    </dataValidation>
    <dataValidation operator="greaterThanOrEqual" allowBlank="1" showDropDown="0" showInputMessage="1" showErrorMessage="1" sqref="L45 I45 AJ39:AJ40 AL39 L41 I41"/>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6"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sheetPr>
    <pageSetUpPr fitToPage="1"/>
  </sheetPr>
  <dimension ref="A1:AQ81"/>
  <sheetViews>
    <sheetView showGridLines="0" view="pageBreakPreview" zoomScaleSheetLayoutView="100" workbookViewId="0">
      <selection activeCell="AP3" sqref="AP3"/>
    </sheetView>
  </sheetViews>
  <sheetFormatPr defaultColWidth="8.25" defaultRowHeight="21" customHeight="1"/>
  <cols>
    <col min="1" max="1" width="2.625" style="145" customWidth="1"/>
    <col min="2" max="2" width="14.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313</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151</v>
      </c>
      <c r="AH5" s="208">
        <v>40</v>
      </c>
      <c r="AI5" s="208"/>
      <c r="AJ5" s="208"/>
      <c r="AK5" s="204" t="s">
        <v>152</v>
      </c>
      <c r="AL5" s="215">
        <v>160</v>
      </c>
      <c r="AM5" s="204" t="s">
        <v>153</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154</v>
      </c>
      <c r="B7" s="163" t="s">
        <v>136</v>
      </c>
      <c r="C7" s="172" t="s">
        <v>156</v>
      </c>
      <c r="D7" s="157" t="s">
        <v>158</v>
      </c>
      <c r="E7" s="154" t="s">
        <v>159</v>
      </c>
      <c r="F7" s="193" t="s">
        <v>162</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163</v>
      </c>
      <c r="AL7" s="160" t="s">
        <v>165</v>
      </c>
      <c r="AM7" s="220" t="s">
        <v>3</v>
      </c>
      <c r="AN7" s="220"/>
    </row>
    <row r="8" spans="1:40" ht="15" customHeight="1">
      <c r="A8" s="152"/>
      <c r="B8" s="164"/>
      <c r="C8" s="173"/>
      <c r="D8" s="157"/>
      <c r="E8" s="154"/>
      <c r="F8" s="157" t="s">
        <v>167</v>
      </c>
      <c r="G8" s="157"/>
      <c r="H8" s="157"/>
      <c r="I8" s="157"/>
      <c r="J8" s="157"/>
      <c r="K8" s="157"/>
      <c r="L8" s="157"/>
      <c r="M8" s="157" t="s">
        <v>168</v>
      </c>
      <c r="N8" s="157"/>
      <c r="O8" s="157"/>
      <c r="P8" s="157"/>
      <c r="Q8" s="157"/>
      <c r="R8" s="157"/>
      <c r="S8" s="157"/>
      <c r="T8" s="157" t="s">
        <v>170</v>
      </c>
      <c r="U8" s="157"/>
      <c r="V8" s="157"/>
      <c r="W8" s="157"/>
      <c r="X8" s="157"/>
      <c r="Y8" s="157"/>
      <c r="Z8" s="157"/>
      <c r="AA8" s="157" t="s">
        <v>173</v>
      </c>
      <c r="AB8" s="157"/>
      <c r="AC8" s="157"/>
      <c r="AD8" s="157"/>
      <c r="AE8" s="157"/>
      <c r="AF8" s="157"/>
      <c r="AG8" s="157"/>
      <c r="AH8" s="157" t="s">
        <v>174</v>
      </c>
      <c r="AI8" s="157"/>
      <c r="AJ8" s="157"/>
      <c r="AK8" s="189"/>
      <c r="AL8" s="160"/>
      <c r="AM8" s="220"/>
      <c r="AN8" s="220"/>
    </row>
    <row r="9" spans="1:40" ht="15" customHeight="1">
      <c r="A9" s="152"/>
      <c r="B9" s="165" t="s">
        <v>221</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t="s">
        <v>223</v>
      </c>
      <c r="C11" s="175" t="s">
        <v>186</v>
      </c>
      <c r="D11" s="183"/>
      <c r="E11" s="183" t="s">
        <v>224</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14">
        <f t="shared" ref="AK11:AK31" si="0">+SUM(F11:AJ11)</f>
        <v>160</v>
      </c>
      <c r="AL11" s="216">
        <f t="shared" ref="AL11:AL31" si="1">IF($AK$3="４週",AK11/4,AK11/(DAY(EOMONTH($F$9,0))/7))</f>
        <v>40</v>
      </c>
      <c r="AM11" s="221"/>
      <c r="AN11" s="221"/>
    </row>
    <row r="12" spans="1:40" ht="18" customHeight="1">
      <c r="A12" s="153">
        <v>2</v>
      </c>
      <c r="B12" s="229" t="s">
        <v>270</v>
      </c>
      <c r="C12" s="175" t="s">
        <v>186</v>
      </c>
      <c r="D12" s="183"/>
      <c r="E12" s="183" t="s">
        <v>400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si="0"/>
        <v>160</v>
      </c>
      <c r="AL12" s="216">
        <f t="shared" si="1"/>
        <v>40</v>
      </c>
      <c r="AM12" s="221"/>
      <c r="AN12" s="221"/>
    </row>
    <row r="13" spans="1:40" ht="18" customHeight="1">
      <c r="A13" s="153">
        <v>3</v>
      </c>
      <c r="B13" s="229" t="s">
        <v>157</v>
      </c>
      <c r="C13" s="175" t="s">
        <v>186</v>
      </c>
      <c r="D13" s="183"/>
      <c r="E13" s="183" t="s">
        <v>27</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0" ht="18" customHeight="1">
      <c r="A14" s="153">
        <v>4</v>
      </c>
      <c r="B14" s="229"/>
      <c r="C14" s="176"/>
      <c r="D14" s="183"/>
      <c r="E14" s="191"/>
      <c r="F14" s="186"/>
      <c r="G14" s="186"/>
      <c r="H14" s="186"/>
      <c r="I14" s="186"/>
      <c r="J14" s="186"/>
      <c r="K14" s="186"/>
      <c r="L14" s="186"/>
      <c r="M14" s="186"/>
      <c r="N14" s="186"/>
      <c r="O14" s="186"/>
      <c r="P14" s="186"/>
      <c r="Q14" s="186"/>
      <c r="R14" s="186"/>
      <c r="S14" s="186"/>
      <c r="T14" s="186"/>
      <c r="U14" s="186"/>
      <c r="V14" s="186"/>
      <c r="W14" s="186"/>
      <c r="X14" s="186"/>
      <c r="Y14" s="186"/>
      <c r="Z14" s="186"/>
      <c r="AA14" s="186"/>
      <c r="AB14" s="186"/>
      <c r="AC14" s="186"/>
      <c r="AD14" s="186"/>
      <c r="AE14" s="186"/>
      <c r="AF14" s="186"/>
      <c r="AG14" s="186"/>
      <c r="AH14" s="186"/>
      <c r="AI14" s="186"/>
      <c r="AJ14" s="186"/>
      <c r="AK14" s="214">
        <f t="shared" si="0"/>
        <v>0</v>
      </c>
      <c r="AL14" s="216">
        <f t="shared" si="1"/>
        <v>0</v>
      </c>
      <c r="AM14" s="221"/>
      <c r="AN14" s="221"/>
    </row>
    <row r="15" spans="1:40" ht="18" customHeight="1">
      <c r="A15" s="153">
        <v>5</v>
      </c>
      <c r="B15" s="229"/>
      <c r="C15" s="176"/>
      <c r="D15" s="183"/>
      <c r="E15" s="191"/>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214">
        <f t="shared" si="0"/>
        <v>0</v>
      </c>
      <c r="AL15" s="216">
        <f t="shared" si="1"/>
        <v>0</v>
      </c>
      <c r="AM15" s="221"/>
      <c r="AN15" s="221"/>
    </row>
    <row r="16" spans="1:40" ht="18" customHeight="1">
      <c r="A16" s="153">
        <v>6</v>
      </c>
      <c r="B16" s="229"/>
      <c r="C16" s="176"/>
      <c r="D16" s="183"/>
      <c r="E16" s="191"/>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186"/>
      <c r="AI16" s="186"/>
      <c r="AJ16" s="186"/>
      <c r="AK16" s="214">
        <f t="shared" si="0"/>
        <v>0</v>
      </c>
      <c r="AL16" s="216">
        <f t="shared" si="1"/>
        <v>0</v>
      </c>
      <c r="AM16" s="221"/>
      <c r="AN16" s="221"/>
    </row>
    <row r="17" spans="1:40" ht="18" customHeight="1">
      <c r="A17" s="153">
        <v>7</v>
      </c>
      <c r="B17" s="229"/>
      <c r="C17" s="176"/>
      <c r="D17" s="183"/>
      <c r="E17" s="191"/>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214">
        <f t="shared" si="0"/>
        <v>0</v>
      </c>
      <c r="AL17" s="216">
        <f t="shared" si="1"/>
        <v>0</v>
      </c>
      <c r="AM17" s="221"/>
      <c r="AN17" s="221"/>
    </row>
    <row r="18" spans="1:40" ht="18" customHeight="1">
      <c r="A18" s="153">
        <v>8</v>
      </c>
      <c r="B18" s="229"/>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0" ht="18" customHeight="1">
      <c r="A19" s="153">
        <v>9</v>
      </c>
      <c r="B19" s="229"/>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0" ht="18" customHeight="1">
      <c r="A20" s="153">
        <v>10</v>
      </c>
      <c r="B20" s="229"/>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0" ht="18" customHeight="1">
      <c r="A21" s="153">
        <v>11</v>
      </c>
      <c r="B21" s="229"/>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0" ht="18" customHeight="1">
      <c r="A22" s="153">
        <v>12</v>
      </c>
      <c r="B22" s="229"/>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0" ht="18" customHeight="1">
      <c r="A23" s="153">
        <v>13</v>
      </c>
      <c r="B23" s="229"/>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0" ht="18" customHeight="1">
      <c r="A24" s="153">
        <v>14</v>
      </c>
      <c r="B24" s="229"/>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0" ht="18" customHeight="1">
      <c r="A25" s="153">
        <v>15</v>
      </c>
      <c r="B25" s="229"/>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0" ht="18" customHeight="1">
      <c r="A26" s="153">
        <v>16</v>
      </c>
      <c r="B26" s="229"/>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0" ht="18" customHeight="1">
      <c r="A27" s="153">
        <v>17</v>
      </c>
      <c r="B27" s="229"/>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0" ht="18" customHeight="1">
      <c r="A28" s="153">
        <v>18</v>
      </c>
      <c r="B28" s="229"/>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0" ht="18" customHeight="1">
      <c r="A29" s="153">
        <v>19</v>
      </c>
      <c r="B29" s="229"/>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0" ht="18" customHeight="1">
      <c r="A30" s="153">
        <v>20</v>
      </c>
      <c r="B30" s="229"/>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0" ht="18" customHeight="1">
      <c r="A31" s="154" t="s">
        <v>144</v>
      </c>
      <c r="B31" s="168"/>
      <c r="C31" s="168"/>
      <c r="D31" s="168"/>
      <c r="E31" s="168"/>
      <c r="F31" s="178">
        <f t="shared" ref="F31:AJ31" si="2">+SUM(F11:F30)</f>
        <v>24</v>
      </c>
      <c r="G31" s="178">
        <f t="shared" si="2"/>
        <v>24</v>
      </c>
      <c r="H31" s="178">
        <f t="shared" si="2"/>
        <v>24</v>
      </c>
      <c r="I31" s="178">
        <f t="shared" si="2"/>
        <v>0</v>
      </c>
      <c r="J31" s="178">
        <f t="shared" si="2"/>
        <v>0</v>
      </c>
      <c r="K31" s="178">
        <f t="shared" si="2"/>
        <v>24</v>
      </c>
      <c r="L31" s="178">
        <f t="shared" si="2"/>
        <v>24</v>
      </c>
      <c r="M31" s="178">
        <f t="shared" si="2"/>
        <v>24</v>
      </c>
      <c r="N31" s="178">
        <f t="shared" si="2"/>
        <v>24</v>
      </c>
      <c r="O31" s="178">
        <f t="shared" si="2"/>
        <v>24</v>
      </c>
      <c r="P31" s="178">
        <f t="shared" si="2"/>
        <v>0</v>
      </c>
      <c r="Q31" s="178">
        <f t="shared" si="2"/>
        <v>0</v>
      </c>
      <c r="R31" s="178">
        <f t="shared" si="2"/>
        <v>24</v>
      </c>
      <c r="S31" s="178">
        <f t="shared" si="2"/>
        <v>24</v>
      </c>
      <c r="T31" s="178">
        <f t="shared" si="2"/>
        <v>24</v>
      </c>
      <c r="U31" s="178">
        <f t="shared" si="2"/>
        <v>24</v>
      </c>
      <c r="V31" s="178">
        <f t="shared" si="2"/>
        <v>24</v>
      </c>
      <c r="W31" s="178">
        <f t="shared" si="2"/>
        <v>0</v>
      </c>
      <c r="X31" s="178">
        <f t="shared" si="2"/>
        <v>0</v>
      </c>
      <c r="Y31" s="178">
        <f t="shared" si="2"/>
        <v>24</v>
      </c>
      <c r="Z31" s="178">
        <f t="shared" si="2"/>
        <v>24</v>
      </c>
      <c r="AA31" s="178">
        <f t="shared" si="2"/>
        <v>24</v>
      </c>
      <c r="AB31" s="178">
        <f t="shared" si="2"/>
        <v>24</v>
      </c>
      <c r="AC31" s="178">
        <f t="shared" si="2"/>
        <v>24</v>
      </c>
      <c r="AD31" s="178">
        <f t="shared" si="2"/>
        <v>0</v>
      </c>
      <c r="AE31" s="178">
        <f t="shared" si="2"/>
        <v>0</v>
      </c>
      <c r="AF31" s="178">
        <f t="shared" si="2"/>
        <v>24</v>
      </c>
      <c r="AG31" s="178">
        <f t="shared" si="2"/>
        <v>24</v>
      </c>
      <c r="AH31" s="178">
        <f t="shared" si="2"/>
        <v>0</v>
      </c>
      <c r="AI31" s="178">
        <f t="shared" si="2"/>
        <v>0</v>
      </c>
      <c r="AJ31" s="178">
        <f t="shared" si="2"/>
        <v>0</v>
      </c>
      <c r="AK31" s="214">
        <f t="shared" si="0"/>
        <v>480</v>
      </c>
      <c r="AL31" s="216">
        <f t="shared" si="1"/>
        <v>120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56" t="s">
        <v>399</v>
      </c>
      <c r="B35" s="155"/>
      <c r="C35" s="155"/>
      <c r="D35" s="155"/>
      <c r="E35" s="155"/>
      <c r="F35" s="155"/>
      <c r="G35" s="147"/>
      <c r="H35" s="147"/>
      <c r="I35" s="147"/>
      <c r="J35" s="147"/>
      <c r="K35" s="147"/>
      <c r="L35" s="147"/>
      <c r="M35" s="147"/>
      <c r="N35" s="147"/>
      <c r="O35" s="147"/>
      <c r="AM35" s="155"/>
      <c r="AN35" s="149"/>
    </row>
    <row r="36" spans="1:43" ht="24.95" customHeight="1">
      <c r="A36" s="157"/>
      <c r="B36" s="157"/>
      <c r="C36" s="157"/>
      <c r="D36" s="185">
        <v>4</v>
      </c>
      <c r="E36" s="185">
        <v>5</v>
      </c>
      <c r="F36" s="185">
        <v>6</v>
      </c>
      <c r="G36" s="185"/>
      <c r="H36" s="185"/>
      <c r="I36" s="185">
        <v>7</v>
      </c>
      <c r="J36" s="185"/>
      <c r="K36" s="185"/>
      <c r="L36" s="185">
        <v>8</v>
      </c>
      <c r="M36" s="185"/>
      <c r="N36" s="185"/>
      <c r="O36" s="185">
        <v>9</v>
      </c>
      <c r="P36" s="185"/>
      <c r="Q36" s="185"/>
      <c r="R36" s="185">
        <v>10</v>
      </c>
      <c r="S36" s="185"/>
      <c r="T36" s="185"/>
      <c r="U36" s="185">
        <v>11</v>
      </c>
      <c r="V36" s="185"/>
      <c r="W36" s="185"/>
      <c r="X36" s="185">
        <v>12</v>
      </c>
      <c r="Y36" s="185"/>
      <c r="Z36" s="185"/>
      <c r="AA36" s="185">
        <v>1</v>
      </c>
      <c r="AB36" s="185"/>
      <c r="AC36" s="185"/>
      <c r="AD36" s="185">
        <v>2</v>
      </c>
      <c r="AE36" s="185"/>
      <c r="AF36" s="185"/>
      <c r="AG36" s="185">
        <v>3</v>
      </c>
      <c r="AH36" s="185"/>
      <c r="AI36" s="185"/>
      <c r="AJ36" s="157" t="s">
        <v>275</v>
      </c>
      <c r="AK36" s="157"/>
      <c r="AL36" s="160" t="s">
        <v>276</v>
      </c>
      <c r="AM36" s="187"/>
      <c r="AN36" s="187"/>
      <c r="AO36" s="187"/>
      <c r="AP36" s="187"/>
      <c r="AQ36" s="187"/>
    </row>
    <row r="37" spans="1:43" ht="18" customHeight="1">
      <c r="A37" s="158" t="s">
        <v>277</v>
      </c>
      <c r="B37" s="158"/>
      <c r="C37" s="158"/>
      <c r="D37" s="186">
        <v>1400</v>
      </c>
      <c r="E37" s="186">
        <v>1310</v>
      </c>
      <c r="F37" s="186">
        <v>1400</v>
      </c>
      <c r="G37" s="186"/>
      <c r="H37" s="186"/>
      <c r="I37" s="186">
        <v>1470</v>
      </c>
      <c r="J37" s="186"/>
      <c r="K37" s="186"/>
      <c r="L37" s="186">
        <v>1470</v>
      </c>
      <c r="M37" s="186"/>
      <c r="N37" s="186"/>
      <c r="O37" s="186">
        <v>1330</v>
      </c>
      <c r="P37" s="186"/>
      <c r="Q37" s="186"/>
      <c r="R37" s="186">
        <v>1400</v>
      </c>
      <c r="S37" s="186"/>
      <c r="T37" s="186"/>
      <c r="U37" s="186">
        <v>1400</v>
      </c>
      <c r="V37" s="186"/>
      <c r="W37" s="186"/>
      <c r="X37" s="186">
        <v>1330</v>
      </c>
      <c r="Y37" s="186"/>
      <c r="Z37" s="186"/>
      <c r="AA37" s="186">
        <v>1330</v>
      </c>
      <c r="AB37" s="186"/>
      <c r="AC37" s="186"/>
      <c r="AD37" s="186">
        <v>1330</v>
      </c>
      <c r="AE37" s="186"/>
      <c r="AF37" s="186"/>
      <c r="AG37" s="186">
        <v>1400</v>
      </c>
      <c r="AH37" s="186"/>
      <c r="AI37" s="186"/>
      <c r="AJ37" s="181">
        <f>SUM(D37:AI37)</f>
        <v>16570</v>
      </c>
      <c r="AK37" s="181"/>
      <c r="AL37" s="217">
        <f>ROUNDUP(AJ37/AJ38,1)</f>
        <v>70</v>
      </c>
      <c r="AM37" s="187"/>
      <c r="AN37" s="187"/>
      <c r="AO37" s="187"/>
      <c r="AP37" s="187"/>
      <c r="AQ37" s="187"/>
    </row>
    <row r="38" spans="1:43" ht="18" customHeight="1">
      <c r="A38" s="158" t="s">
        <v>279</v>
      </c>
      <c r="B38" s="158"/>
      <c r="C38" s="158"/>
      <c r="D38" s="186">
        <v>20</v>
      </c>
      <c r="E38" s="186">
        <v>19</v>
      </c>
      <c r="F38" s="186">
        <v>20</v>
      </c>
      <c r="G38" s="186"/>
      <c r="H38" s="186"/>
      <c r="I38" s="186">
        <v>21</v>
      </c>
      <c r="J38" s="186"/>
      <c r="K38" s="186"/>
      <c r="L38" s="186">
        <v>21</v>
      </c>
      <c r="M38" s="186"/>
      <c r="N38" s="186"/>
      <c r="O38" s="186">
        <v>19</v>
      </c>
      <c r="P38" s="186"/>
      <c r="Q38" s="186"/>
      <c r="R38" s="186">
        <v>20</v>
      </c>
      <c r="S38" s="186"/>
      <c r="T38" s="186"/>
      <c r="U38" s="186">
        <v>20</v>
      </c>
      <c r="V38" s="186"/>
      <c r="W38" s="186"/>
      <c r="X38" s="186">
        <v>19</v>
      </c>
      <c r="Y38" s="186"/>
      <c r="Z38" s="186"/>
      <c r="AA38" s="186">
        <v>19</v>
      </c>
      <c r="AB38" s="186"/>
      <c r="AC38" s="186"/>
      <c r="AD38" s="186">
        <v>19</v>
      </c>
      <c r="AE38" s="186"/>
      <c r="AF38" s="186"/>
      <c r="AG38" s="186">
        <v>20</v>
      </c>
      <c r="AH38" s="186"/>
      <c r="AI38" s="186"/>
      <c r="AJ38" s="181">
        <f>+SUM(D38:AI38)</f>
        <v>237</v>
      </c>
      <c r="AK38" s="181"/>
      <c r="AL38" s="218"/>
      <c r="AM38" s="187"/>
      <c r="AN38" s="187"/>
      <c r="AO38" s="187"/>
      <c r="AP38" s="187"/>
      <c r="AQ38" s="187"/>
    </row>
    <row r="39" spans="1:43" ht="5.0999999999999996" customHeight="1">
      <c r="A39" s="159"/>
      <c r="B39" s="159"/>
      <c r="C39" s="159"/>
      <c r="D39" s="187"/>
      <c r="E39" s="187"/>
      <c r="F39" s="187"/>
      <c r="G39" s="187"/>
      <c r="H39" s="18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201"/>
      <c r="AK39" s="147"/>
      <c r="AL39" s="155"/>
      <c r="AM39" s="155"/>
      <c r="AN39" s="149"/>
    </row>
    <row r="40" spans="1:43" ht="18" customHeight="1">
      <c r="A40" s="156" t="s">
        <v>229</v>
      </c>
      <c r="B40" s="147"/>
      <c r="D40" s="147"/>
      <c r="E40" s="147"/>
      <c r="F40" s="147"/>
      <c r="G40" s="147"/>
      <c r="H40" s="147"/>
      <c r="I40" s="187"/>
      <c r="J40" s="187"/>
      <c r="K40" s="187"/>
      <c r="L40" s="187"/>
      <c r="M40" s="187"/>
      <c r="N40" s="187"/>
      <c r="O40" s="147"/>
      <c r="P40" s="147"/>
      <c r="Q40" s="147"/>
      <c r="R40" s="147"/>
      <c r="S40" s="147"/>
      <c r="T40" s="147"/>
      <c r="U40" s="147"/>
      <c r="V40" s="147"/>
      <c r="W40" s="155"/>
      <c r="X40" s="147"/>
      <c r="Y40" s="147"/>
      <c r="Z40" s="147"/>
      <c r="AA40" s="147"/>
      <c r="AB40" s="147"/>
      <c r="AC40" s="147"/>
      <c r="AD40" s="147"/>
      <c r="AE40" s="147"/>
      <c r="AF40" s="147"/>
      <c r="AG40" s="147"/>
      <c r="AH40" s="147"/>
      <c r="AI40" s="147"/>
      <c r="AJ40" s="201"/>
      <c r="AK40" s="147"/>
      <c r="AL40" s="155"/>
      <c r="AM40" s="155"/>
      <c r="AN40" s="149"/>
    </row>
    <row r="41" spans="1:43" ht="24.95" customHeight="1">
      <c r="A41" s="157" t="s">
        <v>90</v>
      </c>
      <c r="B41" s="157"/>
      <c r="C41" s="157" t="s">
        <v>270</v>
      </c>
      <c r="D41" s="157"/>
      <c r="E41" s="160" t="s">
        <v>314</v>
      </c>
      <c r="F41" s="160"/>
      <c r="G41" s="160"/>
      <c r="H41" s="160"/>
      <c r="I41" s="187"/>
      <c r="J41" s="187"/>
      <c r="K41" s="187"/>
      <c r="L41" s="187"/>
      <c r="M41" s="187"/>
      <c r="N41" s="187"/>
      <c r="O41" s="187"/>
      <c r="P41" s="187"/>
      <c r="Q41" s="187"/>
      <c r="R41" s="187"/>
      <c r="S41" s="187"/>
      <c r="T41" s="187"/>
      <c r="U41" s="187"/>
      <c r="W41" s="155"/>
      <c r="X41" s="147"/>
      <c r="Y41" s="147"/>
      <c r="Z41" s="147"/>
      <c r="AA41" s="147"/>
      <c r="AB41" s="147"/>
      <c r="AC41" s="147"/>
      <c r="AD41" s="147"/>
      <c r="AE41" s="147"/>
      <c r="AF41" s="147"/>
      <c r="AG41" s="147"/>
      <c r="AH41" s="147"/>
      <c r="AI41" s="147"/>
      <c r="AJ41" s="201"/>
      <c r="AK41" s="147"/>
      <c r="AL41" s="155"/>
      <c r="AM41" s="155"/>
      <c r="AN41" s="149"/>
    </row>
    <row r="42" spans="1:43" ht="18" customHeight="1">
      <c r="A42" s="160" t="s">
        <v>62</v>
      </c>
      <c r="B42" s="160"/>
      <c r="C42" s="178">
        <f>ROUNDDOWN(IF(AL37&lt;=60,1,1+ROUNDUP((AL37-60)/40,0)),1)</f>
        <v>2</v>
      </c>
      <c r="D42" s="178"/>
      <c r="E42" s="178">
        <f>ROUNDDOWN(AL37/40,1)</f>
        <v>1.7</v>
      </c>
      <c r="F42" s="178"/>
      <c r="G42" s="178"/>
      <c r="H42" s="178"/>
      <c r="I42" s="187"/>
      <c r="J42" s="187"/>
      <c r="K42" s="187"/>
      <c r="L42" s="187"/>
      <c r="M42" s="187"/>
      <c r="N42" s="187"/>
      <c r="O42" s="187"/>
      <c r="P42" s="187"/>
      <c r="Q42" s="187"/>
      <c r="R42" s="187"/>
      <c r="S42" s="187"/>
      <c r="T42" s="187"/>
      <c r="U42" s="187"/>
      <c r="W42" s="155"/>
      <c r="X42" s="147"/>
      <c r="Y42" s="147"/>
      <c r="Z42" s="147"/>
      <c r="AA42" s="147"/>
      <c r="AB42" s="147"/>
      <c r="AC42" s="147"/>
      <c r="AD42" s="147"/>
      <c r="AE42" s="147"/>
      <c r="AF42" s="147"/>
      <c r="AG42" s="147"/>
      <c r="AH42" s="147"/>
      <c r="AI42" s="147"/>
      <c r="AJ42" s="201"/>
      <c r="AK42" s="147"/>
      <c r="AL42" s="155"/>
      <c r="AM42" s="155"/>
      <c r="AN42" s="149"/>
    </row>
    <row r="43" spans="1:43" s="145" customFormat="1" ht="5.0999999999999996" customHeight="1">
      <c r="A43" s="159"/>
      <c r="B43" s="159"/>
      <c r="C43" s="159"/>
      <c r="D43" s="159"/>
      <c r="E43" s="159"/>
      <c r="F43" s="159"/>
      <c r="G43" s="159"/>
      <c r="H43" s="159"/>
      <c r="I43" s="159"/>
      <c r="J43" s="147"/>
      <c r="K43" s="147"/>
      <c r="L43" s="147"/>
      <c r="M43" s="201"/>
      <c r="N43" s="147"/>
      <c r="O43" s="147"/>
      <c r="P43" s="147"/>
      <c r="Q43" s="187"/>
      <c r="W43" s="155"/>
      <c r="X43" s="147"/>
      <c r="Y43" s="147"/>
      <c r="Z43" s="147"/>
      <c r="AA43" s="147"/>
      <c r="AB43" s="147"/>
      <c r="AC43" s="147"/>
      <c r="AD43" s="147"/>
      <c r="AE43" s="147"/>
      <c r="AF43" s="147"/>
      <c r="AG43" s="147"/>
      <c r="AH43" s="147"/>
      <c r="AI43" s="147"/>
      <c r="AJ43" s="201"/>
      <c r="AK43" s="147"/>
      <c r="AL43" s="155"/>
      <c r="AM43" s="155"/>
      <c r="AN43" s="149"/>
    </row>
    <row r="44" spans="1:43" s="145" customFormat="1" ht="21" customHeight="1">
      <c r="A44" s="156" t="s">
        <v>253</v>
      </c>
      <c r="C44" s="161"/>
      <c r="D44" s="161"/>
      <c r="E44" s="161"/>
      <c r="F44" s="161"/>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61"/>
      <c r="AM44" s="161"/>
      <c r="AN44" s="149"/>
    </row>
    <row r="45" spans="1:43" s="145" customFormat="1" ht="24.95" customHeight="1">
      <c r="A45" s="149"/>
      <c r="B45" s="155"/>
      <c r="C45" s="179" t="str">
        <v>管理者</v>
      </c>
      <c r="D45" s="188"/>
      <c r="E45" s="160" t="str">
        <v>サービス管理責任者</v>
      </c>
      <c r="F45" s="160"/>
      <c r="G45" s="160"/>
      <c r="H45" s="160"/>
      <c r="I45" s="179" t="str">
        <v>就労定着支援員</v>
      </c>
      <c r="J45" s="188"/>
      <c r="K45" s="188"/>
      <c r="L45" s="188"/>
      <c r="M45" s="188"/>
      <c r="N45" s="189"/>
      <c r="O45" s="179" t="str">
        <v>-</v>
      </c>
      <c r="P45" s="188"/>
      <c r="Q45" s="188"/>
      <c r="R45" s="188"/>
      <c r="S45" s="188"/>
      <c r="T45" s="189"/>
      <c r="U45" s="179" t="str">
        <v>-</v>
      </c>
      <c r="V45" s="188"/>
      <c r="W45" s="188"/>
      <c r="X45" s="188"/>
      <c r="Y45" s="188"/>
      <c r="Z45" s="189"/>
      <c r="AA45" s="179" t="str">
        <v>-</v>
      </c>
      <c r="AB45" s="188"/>
      <c r="AC45" s="188"/>
      <c r="AD45" s="188"/>
      <c r="AE45" s="188"/>
      <c r="AF45" s="189"/>
      <c r="AG45" s="160" t="str">
        <v>-</v>
      </c>
      <c r="AH45" s="160"/>
      <c r="AI45" s="160"/>
      <c r="AJ45" s="160"/>
      <c r="AK45" s="160"/>
      <c r="AL45" s="160" t="str">
        <v>-</v>
      </c>
      <c r="AM45" s="160"/>
      <c r="AN45" s="149"/>
    </row>
    <row r="46" spans="1:43" s="145" customFormat="1" ht="18" customHeight="1">
      <c r="A46" s="149"/>
      <c r="B46" s="155"/>
      <c r="C46" s="154" t="s">
        <v>254</v>
      </c>
      <c r="D46" s="154" t="s">
        <v>255</v>
      </c>
      <c r="E46" s="157" t="s">
        <v>254</v>
      </c>
      <c r="F46" s="157" t="s">
        <v>255</v>
      </c>
      <c r="G46" s="157"/>
      <c r="H46" s="157"/>
      <c r="I46" s="154" t="s">
        <v>254</v>
      </c>
      <c r="J46" s="168"/>
      <c r="K46" s="199"/>
      <c r="L46" s="154" t="s">
        <v>255</v>
      </c>
      <c r="M46" s="168"/>
      <c r="N46" s="199"/>
      <c r="O46" s="154" t="s">
        <v>254</v>
      </c>
      <c r="P46" s="168"/>
      <c r="Q46" s="199"/>
      <c r="R46" s="154" t="s">
        <v>255</v>
      </c>
      <c r="S46" s="168"/>
      <c r="T46" s="199"/>
      <c r="U46" s="154" t="s">
        <v>254</v>
      </c>
      <c r="V46" s="168"/>
      <c r="W46" s="199"/>
      <c r="X46" s="154" t="s">
        <v>255</v>
      </c>
      <c r="Y46" s="168"/>
      <c r="Z46" s="199"/>
      <c r="AA46" s="154" t="s">
        <v>254</v>
      </c>
      <c r="AB46" s="168"/>
      <c r="AC46" s="199"/>
      <c r="AD46" s="154" t="s">
        <v>255</v>
      </c>
      <c r="AE46" s="168"/>
      <c r="AF46" s="199"/>
      <c r="AG46" s="154" t="s">
        <v>254</v>
      </c>
      <c r="AH46" s="168"/>
      <c r="AI46" s="199"/>
      <c r="AJ46" s="154" t="s">
        <v>255</v>
      </c>
      <c r="AK46" s="199"/>
      <c r="AL46" s="157" t="s">
        <v>61</v>
      </c>
      <c r="AM46" s="157" t="s">
        <v>280</v>
      </c>
      <c r="AN46" s="149"/>
    </row>
    <row r="47" spans="1:43" s="145" customFormat="1" ht="18" customHeight="1">
      <c r="A47" s="149"/>
      <c r="B47" s="157" t="s">
        <v>257</v>
      </c>
      <c r="C47" s="157">
        <f>COUNTIFS($B$11:$B$30,C$45,$C$11:$C$30,"A",$E$11:$E$30,"*")</f>
        <v>1</v>
      </c>
      <c r="D47" s="157">
        <f>COUNTIFS($B$11:$B$30,C$45,$C$11:$C$30,"B",$E$11:$E$30,"*")</f>
        <v>0</v>
      </c>
      <c r="E47" s="157">
        <f>COUNTIFS($B$11:$B$30,E$45,$C$11:$C$30,"A",$E$11:$E$30,"*")</f>
        <v>1</v>
      </c>
      <c r="F47" s="154">
        <f>COUNTIFS($B$11:$B$30,E$45,$C$11:$C$30,"B",$E$11:$E$30,"*")</f>
        <v>0</v>
      </c>
      <c r="G47" s="168"/>
      <c r="H47" s="199"/>
      <c r="I47" s="154">
        <f>COUNTIFS($B$11:$B$30,I$45,$C$11:$C$30,"A",$E$11:$E$30,"*")</f>
        <v>1</v>
      </c>
      <c r="J47" s="168"/>
      <c r="K47" s="199"/>
      <c r="L47" s="154">
        <f>COUNTIFS($B$11:$B$30,I$45,$C$11:$C$30,"B",$E$11:$E$30,"*")</f>
        <v>0</v>
      </c>
      <c r="M47" s="168"/>
      <c r="N47" s="199"/>
      <c r="O47" s="154">
        <f>COUNTIFS($B$11:$B$30,O$45,$C$11:$C$30,"A",$E$11:$E$30,"*")</f>
        <v>0</v>
      </c>
      <c r="P47" s="168"/>
      <c r="Q47" s="199"/>
      <c r="R47" s="154">
        <f>COUNTIFS($B$11:$B$30,O$45,$C$11:$C$30,"B",$E$11:$E$30,"*")</f>
        <v>0</v>
      </c>
      <c r="S47" s="168"/>
      <c r="T47" s="199"/>
      <c r="U47" s="154">
        <f>COUNTIFS($B$11:$B$30,U$45,$C$11:$C$30,"A",$E$11:$E$30,"*")</f>
        <v>0</v>
      </c>
      <c r="V47" s="168"/>
      <c r="W47" s="199"/>
      <c r="X47" s="154">
        <f>COUNTIFS($B$11:$B$30,U$45,$C$11:$C$30,"B",$E$11:$E$30,"*")</f>
        <v>0</v>
      </c>
      <c r="Y47" s="168"/>
      <c r="Z47" s="199"/>
      <c r="AA47" s="154">
        <f>COUNTIFS($B$11:$B$30,AA$45,$C$11:$C$30,"A",$E$11:$E$30,"*")</f>
        <v>0</v>
      </c>
      <c r="AB47" s="168"/>
      <c r="AC47" s="199"/>
      <c r="AD47" s="154">
        <f>COUNTIFS($B$11:$B$30,AA$45,$C$11:$C$30,"B",$E$11:$E$30,"*")</f>
        <v>0</v>
      </c>
      <c r="AE47" s="168"/>
      <c r="AF47" s="199"/>
      <c r="AG47" s="154">
        <f>COUNTIFS($B$11:$B$30,AG$45,$C$11:$C$30,"A",$E$11:$E$30,"*")</f>
        <v>0</v>
      </c>
      <c r="AH47" s="168"/>
      <c r="AI47" s="199"/>
      <c r="AJ47" s="154">
        <f>COUNTIFS($B$11:$B$30,AG$45,$C$11:$C$30,"B",$E$11:$E$30,"*")</f>
        <v>0</v>
      </c>
      <c r="AK47" s="199"/>
      <c r="AL47" s="157">
        <f>COUNTIFS($B$11:$B$30,AL$45,$C$11:$C$30,"A",$E$11:$E$30,"*")</f>
        <v>0</v>
      </c>
      <c r="AM47" s="157">
        <f>COUNTIFS($B$11:$B$30,AL$45,$C$11:$C$30,"B",$E$11:$E$30,"*")</f>
        <v>0</v>
      </c>
      <c r="AN47" s="149"/>
    </row>
    <row r="48" spans="1:43" s="145" customFormat="1" ht="18" customHeight="1">
      <c r="A48" s="149"/>
      <c r="B48" s="160" t="s">
        <v>259</v>
      </c>
      <c r="C48" s="157">
        <f>COUNTIFS($B$11:$B$30,C$45,$C$11:$C$30,"C",$E$11:$E$30,"*")</f>
        <v>0</v>
      </c>
      <c r="D48" s="157">
        <f>COUNTIFS($B$11:$B$30,C$45,$C$11:$C$30,"D",$E$11:$E$30,"*")</f>
        <v>0</v>
      </c>
      <c r="E48" s="157">
        <f>COUNTIFS($B$11:$B$30,E$45,$C$11:$C$30,"C",$E$11:$E$30,"*")</f>
        <v>0</v>
      </c>
      <c r="F48" s="154">
        <f>COUNTIFS($B$11:$B$30,E$45,$C$11:$C$30,"D",$E$11:$E$30,"*")</f>
        <v>0</v>
      </c>
      <c r="G48" s="168"/>
      <c r="H48" s="199"/>
      <c r="I48" s="154">
        <f>COUNTIFS($B$11:$B$30,I$45,$C$11:$C$30,"C",$E$11:$E$30,"*")</f>
        <v>0</v>
      </c>
      <c r="J48" s="168"/>
      <c r="K48" s="199"/>
      <c r="L48" s="154">
        <f>COUNTIFS($B$11:$B$30,I$45,$C$11:$C$30,"D",$E$11:$E$30,"*")</f>
        <v>0</v>
      </c>
      <c r="M48" s="168"/>
      <c r="N48" s="199"/>
      <c r="O48" s="154">
        <f>COUNTIFS($B$11:$B$30,O$45,$C$11:$C$30,"C",$E$11:$E$30,"*")</f>
        <v>0</v>
      </c>
      <c r="P48" s="168"/>
      <c r="Q48" s="199"/>
      <c r="R48" s="154">
        <f>COUNTIFS($B$11:$B$30,O$45,$C$11:$C$30,"D",$E$11:$E$30,"*")</f>
        <v>0</v>
      </c>
      <c r="S48" s="168"/>
      <c r="T48" s="199"/>
      <c r="U48" s="154">
        <f>COUNTIFS($B$11:$B$30,U$45,$C$11:$C$30,"C",$E$11:$E$30,"*")</f>
        <v>0</v>
      </c>
      <c r="V48" s="168"/>
      <c r="W48" s="199"/>
      <c r="X48" s="154">
        <f>COUNTIFS($B$11:$B$30,U$45,$C$11:$C$30,"D",$E$11:$E$30,"*")</f>
        <v>0</v>
      </c>
      <c r="Y48" s="168"/>
      <c r="Z48" s="199"/>
      <c r="AA48" s="154">
        <f>COUNTIFS($B$11:$B$30,AA$45,$C$11:$C$30,"C",$E$11:$E$30,"*")</f>
        <v>0</v>
      </c>
      <c r="AB48" s="168"/>
      <c r="AC48" s="199"/>
      <c r="AD48" s="154">
        <f>COUNTIFS($B$11:$B$30,AA$45,$C$11:$C$30,"D",$E$11:$E$30,"*")</f>
        <v>0</v>
      </c>
      <c r="AE48" s="168"/>
      <c r="AF48" s="199"/>
      <c r="AG48" s="154">
        <f>COUNTIFS($B$11:$B$30,AG$45,$C$11:$C$30,"C",$E$11:$E$30,"*")</f>
        <v>0</v>
      </c>
      <c r="AH48" s="168"/>
      <c r="AI48" s="199"/>
      <c r="AJ48" s="154">
        <f>COUNTIFS($B$11:$B$30,AG$45,$C$11:$C$30,"D",$E$11:$E$30,"*")</f>
        <v>0</v>
      </c>
      <c r="AK48" s="199"/>
      <c r="AL48" s="157">
        <f>COUNTIFS($B$11:$B$30,AL$45,$C$11:$C$30,"C",$E$11:$E$30,"*")</f>
        <v>0</v>
      </c>
      <c r="AM48" s="157">
        <f>COUNTIFS($B$11:$B$30,AL$45,$C$11:$C$30,"D",$E$11:$E$30,"*")</f>
        <v>0</v>
      </c>
      <c r="AN48" s="149"/>
    </row>
    <row r="49" spans="1:40" s="145" customFormat="1" ht="24.95" customHeight="1">
      <c r="A49" s="149"/>
      <c r="B49" s="160" t="s">
        <v>260</v>
      </c>
      <c r="C49" s="179">
        <f>IF($AK$3="４週",SUMIFS($AK$11:$AK$30,$B$11:$B$30,C45)/4/$AH$5,IF($AK$3="歴月",SUMIFS($AK$11:$AK$30,$B$11:$B$30,C45)/$AL$5,"記載する期間を選択してください"))</f>
        <v>1</v>
      </c>
      <c r="D49" s="189"/>
      <c r="E49" s="179">
        <f>IF($AK$3="４週",SUMIFS($AK$11:$AK$30,$B$11:$B$30,E45)/4/$AH$5,IF($AK$3="歴月",SUMIFS($AK$11:$AK$30,$B$11:$B$30,E45)/$AL$5,"記載する期間を選択してください"))</f>
        <v>1</v>
      </c>
      <c r="F49" s="188"/>
      <c r="G49" s="188"/>
      <c r="H49" s="189"/>
      <c r="I49" s="179">
        <f>IF($AK$3="４週",SUMIFS($AK$11:$AK$30,$B$11:$B$30,I45)/4/$AH$5,IF($AK$3="歴月",SUMIFS($AK$11:$AK$30,$B$11:$B$30,I45)/$AL$5,"記載する期間を選択してください"))</f>
        <v>1</v>
      </c>
      <c r="J49" s="188"/>
      <c r="K49" s="188"/>
      <c r="L49" s="188"/>
      <c r="M49" s="188"/>
      <c r="N49" s="189"/>
      <c r="O49" s="179">
        <f>IF($AK$3="４週",SUMIFS($AK$11:$AK$30,$B$11:$B$30,O45)/4/$AH$5,IF($AK$3="歴月",SUMIFS($AK$11:$AK$30,$B$11:$B$30,O45)/$AL$5,"記載する期間を選択してください"))</f>
        <v>0</v>
      </c>
      <c r="P49" s="188"/>
      <c r="Q49" s="188"/>
      <c r="R49" s="188"/>
      <c r="S49" s="188"/>
      <c r="T49" s="189"/>
      <c r="U49" s="179">
        <f>IF($AK$3="４週",SUMIFS($AK$11:$AK$30,$B$11:$B$30,U45)/4/$AH$5,IF($AK$3="歴月",SUMIFS($AK$11:$AK$30,$B$11:$B$30,U45)/$AL$5,"記載する期間を選択してください"))</f>
        <v>0</v>
      </c>
      <c r="V49" s="188"/>
      <c r="W49" s="188"/>
      <c r="X49" s="188"/>
      <c r="Y49" s="188"/>
      <c r="Z49" s="189"/>
      <c r="AA49" s="179">
        <f>IF($AK$3="４週",SUMIFS($AK$11:$AK$30,$B$11:$B$30,AA45)/4/$AH$5,IF($AK$3="歴月",SUMIFS($AK$11:$AK$30,$B$11:$B$30,AA45)/$AL$5,"記載する期間を選択してください"))</f>
        <v>0</v>
      </c>
      <c r="AB49" s="188"/>
      <c r="AC49" s="188"/>
      <c r="AD49" s="188"/>
      <c r="AE49" s="188"/>
      <c r="AF49" s="189"/>
      <c r="AG49" s="179">
        <f>IF($AK$3="４週",SUMIFS($AK$11:$AK$30,$B$11:$B$30,AG45)/4/$AH$5,IF($AK$3="歴月",SUMIFS($AK$11:$AK$30,$B$11:$B$30,AG45)/$AL$5,"記載する期間を選択してください"))</f>
        <v>0</v>
      </c>
      <c r="AH49" s="188"/>
      <c r="AI49" s="188"/>
      <c r="AJ49" s="188"/>
      <c r="AK49" s="189"/>
      <c r="AL49" s="179">
        <f>IF($AK$3="４週",SUMIFS($AK$11:$AK$30,$B$11:$B$30,AL45)/4/$AH$5,IF($AK$3="歴月",SUMIFS($AK$11:$AK$30,$B$11:$B$30,AL45)/$AL$5,"記載する期間を選択してください"))</f>
        <v>0</v>
      </c>
      <c r="AM49" s="189"/>
      <c r="AN49" s="149"/>
    </row>
    <row r="50" spans="1:40" s="145" customFormat="1" ht="6" customHeight="1">
      <c r="A50" s="149"/>
      <c r="C50" s="180">
        <v>2</v>
      </c>
      <c r="D50" s="180"/>
      <c r="E50" s="180">
        <v>3</v>
      </c>
      <c r="F50" s="180"/>
      <c r="G50" s="180"/>
      <c r="H50" s="180"/>
      <c r="I50" s="180">
        <v>4</v>
      </c>
      <c r="J50" s="180"/>
      <c r="K50" s="180"/>
      <c r="L50" s="180"/>
      <c r="M50" s="180"/>
      <c r="N50" s="180"/>
      <c r="O50" s="180">
        <v>5</v>
      </c>
      <c r="P50" s="180"/>
      <c r="Q50" s="180"/>
      <c r="R50" s="180"/>
      <c r="S50" s="180"/>
      <c r="T50" s="180"/>
      <c r="U50" s="180">
        <v>6</v>
      </c>
      <c r="V50" s="180"/>
      <c r="W50" s="180"/>
      <c r="X50" s="180"/>
      <c r="Y50" s="180"/>
      <c r="Z50" s="180"/>
      <c r="AA50" s="180">
        <v>7</v>
      </c>
      <c r="AB50" s="180"/>
      <c r="AC50" s="180"/>
      <c r="AD50" s="180"/>
      <c r="AE50" s="180"/>
      <c r="AF50" s="180"/>
      <c r="AG50" s="180">
        <v>8</v>
      </c>
      <c r="AH50" s="180"/>
      <c r="AI50" s="180"/>
      <c r="AJ50" s="180"/>
      <c r="AK50" s="180"/>
      <c r="AL50" s="180">
        <v>9</v>
      </c>
      <c r="AM50" s="161"/>
      <c r="AN50" s="149"/>
    </row>
    <row r="51" spans="1:40" ht="15" customHeight="1">
      <c r="A51" s="147" t="s">
        <v>176</v>
      </c>
      <c r="B51" s="230"/>
      <c r="C51" s="230"/>
      <c r="D51" s="230"/>
      <c r="E51" s="230"/>
      <c r="F51" s="236"/>
      <c r="G51" s="230"/>
      <c r="H51" s="180"/>
      <c r="I51" s="180"/>
      <c r="J51" s="180"/>
      <c r="K51" s="180"/>
      <c r="L51" s="180"/>
      <c r="M51" s="180"/>
      <c r="N51" s="180"/>
      <c r="O51" s="180"/>
      <c r="P51" s="180"/>
      <c r="Q51" s="180"/>
      <c r="R51" s="180">
        <v>6</v>
      </c>
      <c r="S51" s="180"/>
      <c r="T51" s="180"/>
      <c r="U51" s="180"/>
      <c r="V51" s="180"/>
      <c r="W51" s="180"/>
      <c r="X51" s="180">
        <v>7</v>
      </c>
      <c r="Y51" s="180"/>
      <c r="Z51" s="180"/>
      <c r="AA51" s="180"/>
      <c r="AB51" s="180"/>
      <c r="AC51" s="180"/>
      <c r="AD51" s="180">
        <v>8</v>
      </c>
      <c r="AE51" s="180"/>
      <c r="AF51" s="180"/>
      <c r="AG51" s="243"/>
      <c r="AH51" s="243"/>
      <c r="AI51" s="243"/>
      <c r="AJ51" s="243">
        <v>9</v>
      </c>
      <c r="AK51" s="180"/>
      <c r="AL51" s="180"/>
      <c r="AM51" s="149"/>
    </row>
    <row r="52" spans="1:40" s="147" customFormat="1" ht="15" customHeight="1">
      <c r="A52" s="147" t="s">
        <v>58</v>
      </c>
      <c r="B52" s="159"/>
      <c r="C52" s="159"/>
      <c r="D52" s="159"/>
      <c r="E52" s="159"/>
      <c r="F52" s="159"/>
      <c r="G52" s="159"/>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row>
    <row r="53" spans="1:40" s="147" customFormat="1" ht="15" customHeight="1">
      <c r="A53" s="147" t="s">
        <v>177</v>
      </c>
      <c r="B53" s="159"/>
      <c r="C53" s="159"/>
      <c r="D53" s="159"/>
      <c r="E53" s="159"/>
      <c r="F53" s="159"/>
      <c r="G53" s="159"/>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row>
    <row r="54" spans="1:40" s="147" customFormat="1" ht="15" customHeight="1">
      <c r="A54" s="147" t="s">
        <v>46</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row>
    <row r="55" spans="1:40" s="147" customFormat="1" ht="15" customHeight="1">
      <c r="A55" s="147" t="s">
        <v>178</v>
      </c>
      <c r="B55" s="159"/>
      <c r="C55" s="159"/>
      <c r="D55" s="159"/>
      <c r="E55" s="159"/>
      <c r="F55" s="159"/>
      <c r="G55" s="159"/>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row>
    <row r="56" spans="1:40" ht="15" customHeight="1">
      <c r="A56" s="147" t="s">
        <v>179</v>
      </c>
      <c r="B56" s="169"/>
      <c r="C56" s="147"/>
      <c r="D56" s="147"/>
      <c r="E56" s="147"/>
      <c r="F56" s="147"/>
      <c r="G56" s="147"/>
    </row>
    <row r="57" spans="1:40" ht="15" customHeight="1">
      <c r="A57" s="147" t="s">
        <v>180</v>
      </c>
      <c r="B57" s="169"/>
      <c r="C57" s="147"/>
      <c r="D57" s="147"/>
      <c r="E57" s="147"/>
      <c r="F57" s="147"/>
      <c r="G57" s="147"/>
    </row>
    <row r="58" spans="1:40" ht="15" customHeight="1">
      <c r="A58" s="147"/>
      <c r="B58" s="157" t="s">
        <v>182</v>
      </c>
      <c r="C58" s="157" t="s">
        <v>183</v>
      </c>
      <c r="D58" s="157"/>
      <c r="E58" s="157"/>
      <c r="F58" s="147"/>
      <c r="G58" s="147"/>
    </row>
    <row r="59" spans="1:40" ht="15" customHeight="1">
      <c r="A59" s="147"/>
      <c r="B59" s="170" t="s">
        <v>186</v>
      </c>
      <c r="C59" s="181" t="s">
        <v>187</v>
      </c>
      <c r="D59" s="181"/>
      <c r="E59" s="181"/>
      <c r="F59" s="147"/>
      <c r="G59" s="147"/>
    </row>
    <row r="60" spans="1:40" ht="15" customHeight="1">
      <c r="A60" s="147"/>
      <c r="B60" s="170" t="s">
        <v>188</v>
      </c>
      <c r="C60" s="181" t="s">
        <v>189</v>
      </c>
      <c r="D60" s="181"/>
      <c r="E60" s="181"/>
      <c r="F60" s="147"/>
      <c r="G60" s="147"/>
    </row>
    <row r="61" spans="1:40" ht="15" customHeight="1">
      <c r="A61" s="147"/>
      <c r="B61" s="170" t="s">
        <v>190</v>
      </c>
      <c r="C61" s="181" t="s">
        <v>191</v>
      </c>
      <c r="D61" s="181"/>
      <c r="E61" s="181"/>
      <c r="F61" s="147"/>
      <c r="G61" s="147"/>
    </row>
    <row r="62" spans="1:40" ht="15" customHeight="1">
      <c r="A62" s="147"/>
      <c r="B62" s="170" t="s">
        <v>193</v>
      </c>
      <c r="C62" s="181" t="s">
        <v>194</v>
      </c>
      <c r="D62" s="181"/>
      <c r="E62" s="181"/>
      <c r="F62" s="147"/>
      <c r="G62" s="147"/>
    </row>
    <row r="63" spans="1:40" ht="15" customHeight="1">
      <c r="A63" s="147"/>
      <c r="B63" s="147" t="s">
        <v>196</v>
      </c>
      <c r="C63" s="147"/>
      <c r="D63" s="147"/>
      <c r="E63" s="147"/>
      <c r="F63" s="147"/>
      <c r="G63" s="147"/>
    </row>
    <row r="64" spans="1:40" ht="15" customHeight="1">
      <c r="A64" s="147"/>
      <c r="B64" s="147" t="s">
        <v>35</v>
      </c>
      <c r="C64" s="147"/>
      <c r="D64" s="147"/>
      <c r="E64" s="147"/>
      <c r="F64" s="147"/>
      <c r="G64" s="147"/>
    </row>
    <row r="65" spans="1:7" ht="15" customHeight="1">
      <c r="A65" s="147"/>
      <c r="B65" s="147" t="s">
        <v>197</v>
      </c>
      <c r="C65" s="147"/>
      <c r="D65" s="147"/>
      <c r="E65" s="147"/>
      <c r="F65" s="147"/>
      <c r="G65" s="147"/>
    </row>
    <row r="66" spans="1:7" ht="15" customHeight="1">
      <c r="A66" s="147" t="s">
        <v>198</v>
      </c>
      <c r="B66" s="169"/>
      <c r="C66" s="147"/>
      <c r="D66" s="147"/>
      <c r="E66" s="147"/>
      <c r="F66" s="147"/>
      <c r="G66" s="147"/>
    </row>
    <row r="67" spans="1:7" ht="15" customHeight="1">
      <c r="A67" s="147" t="s">
        <v>2</v>
      </c>
      <c r="B67" s="169"/>
      <c r="C67" s="147"/>
      <c r="D67" s="147"/>
      <c r="E67" s="147"/>
      <c r="F67" s="147"/>
      <c r="G67" s="147"/>
    </row>
    <row r="68" spans="1:7" ht="15" customHeight="1">
      <c r="A68" s="147" t="s">
        <v>199</v>
      </c>
      <c r="B68" s="169"/>
      <c r="C68" s="147"/>
      <c r="D68" s="147"/>
      <c r="E68" s="147"/>
      <c r="F68" s="147"/>
      <c r="G68" s="147"/>
    </row>
    <row r="69" spans="1:7" ht="15" customHeight="1">
      <c r="A69" s="147" t="s">
        <v>200</v>
      </c>
      <c r="B69" s="169"/>
      <c r="C69" s="147"/>
      <c r="D69" s="147"/>
      <c r="E69" s="147"/>
      <c r="F69" s="147"/>
      <c r="G69" s="147"/>
    </row>
    <row r="70" spans="1:7" ht="15" customHeight="1">
      <c r="A70" s="147" t="s">
        <v>202</v>
      </c>
      <c r="B70" s="169"/>
      <c r="C70" s="147"/>
      <c r="D70" s="147"/>
      <c r="E70" s="147"/>
      <c r="F70" s="147"/>
      <c r="G70" s="147"/>
    </row>
    <row r="71" spans="1:7" ht="15" customHeight="1">
      <c r="A71" s="147" t="s">
        <v>204</v>
      </c>
      <c r="B71" s="169"/>
      <c r="C71" s="147"/>
      <c r="D71" s="147"/>
      <c r="E71" s="147"/>
      <c r="F71" s="147"/>
      <c r="G71" s="147"/>
    </row>
    <row r="72" spans="1:7" ht="15" customHeight="1">
      <c r="A72" s="147"/>
      <c r="B72" s="147" t="s">
        <v>104</v>
      </c>
      <c r="C72" s="147"/>
      <c r="D72" s="147"/>
      <c r="E72" s="147"/>
      <c r="F72" s="147"/>
      <c r="G72" s="147"/>
    </row>
    <row r="73" spans="1:7" ht="15" customHeight="1">
      <c r="A73" s="147"/>
      <c r="B73" s="147" t="s">
        <v>206</v>
      </c>
      <c r="C73" s="147"/>
      <c r="D73" s="147"/>
      <c r="E73" s="147"/>
      <c r="F73" s="147"/>
      <c r="G73" s="147"/>
    </row>
    <row r="74" spans="1:7" ht="15" customHeight="1">
      <c r="A74" s="147" t="s">
        <v>138</v>
      </c>
      <c r="B74" s="169"/>
      <c r="C74" s="147"/>
      <c r="D74" s="147"/>
      <c r="E74" s="147"/>
      <c r="F74" s="147"/>
      <c r="G74" s="147"/>
    </row>
    <row r="75" spans="1:7" ht="15" customHeight="1">
      <c r="A75" s="147" t="s">
        <v>208</v>
      </c>
      <c r="B75" s="169"/>
      <c r="C75" s="147"/>
      <c r="D75" s="147"/>
      <c r="E75" s="147"/>
      <c r="F75" s="147"/>
      <c r="G75" s="147"/>
    </row>
    <row r="76" spans="1:7" ht="15" customHeight="1">
      <c r="A76" s="147" t="s">
        <v>209</v>
      </c>
      <c r="B76" s="169"/>
      <c r="C76" s="147"/>
      <c r="D76" s="147"/>
      <c r="E76" s="147"/>
      <c r="F76" s="147"/>
      <c r="G76" s="147"/>
    </row>
    <row r="77" spans="1:7" ht="15" customHeight="1">
      <c r="A77" s="147" t="s">
        <v>211</v>
      </c>
      <c r="B77" s="169"/>
      <c r="C77" s="147"/>
      <c r="D77" s="147"/>
      <c r="E77" s="147"/>
      <c r="F77" s="147"/>
      <c r="G77" s="147"/>
    </row>
    <row r="78" spans="1:7" ht="15" customHeight="1">
      <c r="A78" s="147" t="s">
        <v>213</v>
      </c>
      <c r="B78" s="169"/>
      <c r="C78" s="147"/>
      <c r="D78" s="147"/>
      <c r="E78" s="147"/>
      <c r="F78" s="147"/>
      <c r="G78" s="147"/>
    </row>
    <row r="79" spans="1:7" ht="15" customHeight="1">
      <c r="A79" s="147" t="s">
        <v>66</v>
      </c>
      <c r="B79" s="169"/>
      <c r="C79" s="147"/>
      <c r="D79" s="147"/>
      <c r="E79" s="147"/>
      <c r="F79" s="147"/>
      <c r="G79" s="147"/>
    </row>
    <row r="80" spans="1:7" ht="15" customHeight="1">
      <c r="A80" s="147" t="s">
        <v>215</v>
      </c>
      <c r="B80" s="169"/>
      <c r="C80" s="147"/>
      <c r="D80" s="147"/>
      <c r="E80" s="147"/>
      <c r="F80" s="147"/>
      <c r="G80" s="147"/>
    </row>
    <row r="81" spans="1:7" ht="15" customHeight="1">
      <c r="A81" s="147" t="s">
        <v>216</v>
      </c>
      <c r="B81" s="169"/>
      <c r="C81" s="147"/>
      <c r="D81" s="147"/>
      <c r="E81" s="147"/>
      <c r="F81" s="147"/>
      <c r="G81" s="147"/>
    </row>
  </sheetData>
  <mergeCells count="143">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41:B41"/>
    <mergeCell ref="C41:D41"/>
    <mergeCell ref="E41:H41"/>
    <mergeCell ref="A42:B42"/>
    <mergeCell ref="C42:D42"/>
    <mergeCell ref="E42:H42"/>
    <mergeCell ref="C45:D45"/>
    <mergeCell ref="E45:H45"/>
    <mergeCell ref="I45:N45"/>
    <mergeCell ref="O45:T45"/>
    <mergeCell ref="U45:Z45"/>
    <mergeCell ref="AA45:AF45"/>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C49:D49"/>
    <mergeCell ref="E49:H49"/>
    <mergeCell ref="I49:N49"/>
    <mergeCell ref="O49:T49"/>
    <mergeCell ref="U49:Z49"/>
    <mergeCell ref="AA49:AF49"/>
    <mergeCell ref="AG49:AK49"/>
    <mergeCell ref="AL49:AM49"/>
    <mergeCell ref="C58:E58"/>
    <mergeCell ref="C59:E59"/>
    <mergeCell ref="C60:E60"/>
    <mergeCell ref="C61:E61"/>
    <mergeCell ref="C62:E62"/>
    <mergeCell ref="A7:A10"/>
    <mergeCell ref="B7:B8"/>
    <mergeCell ref="C7:C10"/>
    <mergeCell ref="D7:D10"/>
    <mergeCell ref="E7:E10"/>
    <mergeCell ref="AK7:AK10"/>
    <mergeCell ref="AL7:AL10"/>
    <mergeCell ref="AM7:AN10"/>
    <mergeCell ref="B9:B10"/>
    <mergeCell ref="AL37:AL38"/>
  </mergeCells>
  <phoneticPr fontId="4"/>
  <dataValidations count="6">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type="list" allowBlank="1" showDropDown="0" showInputMessage="1" showErrorMessage="0" sqref="B11:B30">
      <formula1>INDIRECT($AK$1)</formula1>
    </dataValidation>
    <dataValidation operator="greaterThanOrEqual" allowBlank="1" showDropDown="0" showInputMessage="1" showErrorMessage="1" sqref="L43 I43 AJ37:AJ38 AL37 L39 I39"/>
    <dataValidation type="whole" operator="greaterThanOrEqual" allowBlank="1" showDropDown="0" showInputMessage="1" showErrorMessage="1" sqref="I37:I38 D37:F38 AG37:AG38 AD37:AD38 AA37:AA38 X37:X38 U37:U38 R37:R38 O37:O38 L37:L38">
      <formula1>0</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10">
    <pageSetUpPr fitToPage="1"/>
  </sheetPr>
  <dimension ref="A1:AQ81"/>
  <sheetViews>
    <sheetView showGridLines="0" view="pageBreakPreview" zoomScaleSheetLayoutView="100" workbookViewId="0">
      <selection activeCell="AP3" sqref="AP3"/>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226</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151</v>
      </c>
      <c r="AH5" s="208">
        <v>40</v>
      </c>
      <c r="AI5" s="208"/>
      <c r="AJ5" s="208"/>
      <c r="AK5" s="204" t="s">
        <v>152</v>
      </c>
      <c r="AL5" s="215">
        <v>160</v>
      </c>
      <c r="AM5" s="204" t="s">
        <v>153</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154</v>
      </c>
      <c r="B7" s="163" t="s">
        <v>136</v>
      </c>
      <c r="C7" s="172" t="s">
        <v>156</v>
      </c>
      <c r="D7" s="157" t="s">
        <v>158</v>
      </c>
      <c r="E7" s="154" t="s">
        <v>159</v>
      </c>
      <c r="F7" s="193" t="s">
        <v>162</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163</v>
      </c>
      <c r="AL7" s="160" t="s">
        <v>165</v>
      </c>
      <c r="AM7" s="220" t="s">
        <v>3</v>
      </c>
      <c r="AN7" s="220"/>
    </row>
    <row r="8" spans="1:40" ht="15" customHeight="1">
      <c r="A8" s="152"/>
      <c r="B8" s="164"/>
      <c r="C8" s="173"/>
      <c r="D8" s="157"/>
      <c r="E8" s="154"/>
      <c r="F8" s="157" t="s">
        <v>167</v>
      </c>
      <c r="G8" s="157"/>
      <c r="H8" s="157"/>
      <c r="I8" s="157"/>
      <c r="J8" s="157"/>
      <c r="K8" s="157"/>
      <c r="L8" s="157"/>
      <c r="M8" s="157" t="s">
        <v>168</v>
      </c>
      <c r="N8" s="157"/>
      <c r="O8" s="157"/>
      <c r="P8" s="157"/>
      <c r="Q8" s="157"/>
      <c r="R8" s="157"/>
      <c r="S8" s="157"/>
      <c r="T8" s="157" t="s">
        <v>170</v>
      </c>
      <c r="U8" s="157"/>
      <c r="V8" s="157"/>
      <c r="W8" s="157"/>
      <c r="X8" s="157"/>
      <c r="Y8" s="157"/>
      <c r="Z8" s="157"/>
      <c r="AA8" s="157" t="s">
        <v>173</v>
      </c>
      <c r="AB8" s="157"/>
      <c r="AC8" s="157"/>
      <c r="AD8" s="157"/>
      <c r="AE8" s="157"/>
      <c r="AF8" s="157"/>
      <c r="AG8" s="157"/>
      <c r="AH8" s="157" t="s">
        <v>174</v>
      </c>
      <c r="AI8" s="157"/>
      <c r="AJ8" s="157"/>
      <c r="AK8" s="189"/>
      <c r="AL8" s="160"/>
      <c r="AM8" s="220"/>
      <c r="AN8" s="220"/>
    </row>
    <row r="9" spans="1:40" ht="15" customHeight="1">
      <c r="A9" s="152"/>
      <c r="B9" s="165" t="s">
        <v>221</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t="s">
        <v>223</v>
      </c>
      <c r="C11" s="175" t="s">
        <v>186</v>
      </c>
      <c r="D11" s="183"/>
      <c r="E11" s="183" t="s">
        <v>224</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14">
        <f t="shared" ref="AK11:AK31" si="0">+SUM(F11:AJ11)</f>
        <v>160</v>
      </c>
      <c r="AL11" s="216">
        <f t="shared" ref="AL11:AL31" si="1">IF($AK$3="４週",AK11/4,AK11/(DAY(EOMONTH($F$9,0))/7))</f>
        <v>40</v>
      </c>
      <c r="AM11" s="221"/>
      <c r="AN11" s="221"/>
    </row>
    <row r="12" spans="1:40" ht="18" customHeight="1">
      <c r="A12" s="153">
        <v>2</v>
      </c>
      <c r="B12" s="229" t="s">
        <v>270</v>
      </c>
      <c r="C12" s="175" t="s">
        <v>186</v>
      </c>
      <c r="D12" s="183"/>
      <c r="E12" s="183" t="s">
        <v>400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si="0"/>
        <v>160</v>
      </c>
      <c r="AL12" s="216">
        <f t="shared" si="1"/>
        <v>40</v>
      </c>
      <c r="AM12" s="221"/>
      <c r="AN12" s="221"/>
    </row>
    <row r="13" spans="1:40" ht="18" customHeight="1">
      <c r="A13" s="153">
        <v>3</v>
      </c>
      <c r="B13" s="229" t="s">
        <v>116</v>
      </c>
      <c r="C13" s="175" t="s">
        <v>186</v>
      </c>
      <c r="D13" s="183"/>
      <c r="E13" s="183" t="s">
        <v>27</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0" ht="18" customHeight="1">
      <c r="A14" s="153">
        <v>4</v>
      </c>
      <c r="B14" s="229"/>
      <c r="C14" s="176"/>
      <c r="D14" s="183"/>
      <c r="E14" s="191"/>
      <c r="F14" s="186"/>
      <c r="G14" s="186"/>
      <c r="H14" s="186"/>
      <c r="I14" s="186"/>
      <c r="J14" s="186"/>
      <c r="K14" s="186"/>
      <c r="L14" s="186"/>
      <c r="M14" s="186"/>
      <c r="N14" s="186"/>
      <c r="O14" s="186"/>
      <c r="P14" s="186"/>
      <c r="Q14" s="186"/>
      <c r="R14" s="186"/>
      <c r="S14" s="186"/>
      <c r="T14" s="186"/>
      <c r="U14" s="186"/>
      <c r="V14" s="186"/>
      <c r="W14" s="186"/>
      <c r="X14" s="186"/>
      <c r="Y14" s="186"/>
      <c r="Z14" s="186"/>
      <c r="AA14" s="186"/>
      <c r="AB14" s="186"/>
      <c r="AC14" s="186"/>
      <c r="AD14" s="186"/>
      <c r="AE14" s="186"/>
      <c r="AF14" s="186"/>
      <c r="AG14" s="186"/>
      <c r="AH14" s="186"/>
      <c r="AI14" s="186"/>
      <c r="AJ14" s="186"/>
      <c r="AK14" s="214">
        <f t="shared" si="0"/>
        <v>0</v>
      </c>
      <c r="AL14" s="216">
        <f t="shared" si="1"/>
        <v>0</v>
      </c>
      <c r="AM14" s="221"/>
      <c r="AN14" s="221"/>
    </row>
    <row r="15" spans="1:40" ht="18" customHeight="1">
      <c r="A15" s="153">
        <v>5</v>
      </c>
      <c r="B15" s="229"/>
      <c r="C15" s="176"/>
      <c r="D15" s="183"/>
      <c r="E15" s="191"/>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214">
        <f t="shared" si="0"/>
        <v>0</v>
      </c>
      <c r="AL15" s="216">
        <f t="shared" si="1"/>
        <v>0</v>
      </c>
      <c r="AM15" s="221"/>
      <c r="AN15" s="221"/>
    </row>
    <row r="16" spans="1:40" ht="18" customHeight="1">
      <c r="A16" s="153">
        <v>6</v>
      </c>
      <c r="B16" s="229"/>
      <c r="C16" s="176"/>
      <c r="D16" s="183"/>
      <c r="E16" s="191"/>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186"/>
      <c r="AI16" s="186"/>
      <c r="AJ16" s="186"/>
      <c r="AK16" s="214">
        <f t="shared" si="0"/>
        <v>0</v>
      </c>
      <c r="AL16" s="216">
        <f t="shared" si="1"/>
        <v>0</v>
      </c>
      <c r="AM16" s="221"/>
      <c r="AN16" s="221"/>
    </row>
    <row r="17" spans="1:40" ht="18" customHeight="1">
      <c r="A17" s="153">
        <v>7</v>
      </c>
      <c r="B17" s="229"/>
      <c r="C17" s="176"/>
      <c r="D17" s="183"/>
      <c r="E17" s="191"/>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214">
        <f t="shared" si="0"/>
        <v>0</v>
      </c>
      <c r="AL17" s="216">
        <f t="shared" si="1"/>
        <v>0</v>
      </c>
      <c r="AM17" s="221"/>
      <c r="AN17" s="221"/>
    </row>
    <row r="18" spans="1:40" ht="18" customHeight="1">
      <c r="A18" s="153">
        <v>8</v>
      </c>
      <c r="B18" s="229"/>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0" ht="18" customHeight="1">
      <c r="A19" s="153">
        <v>9</v>
      </c>
      <c r="B19" s="229"/>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0" ht="18" customHeight="1">
      <c r="A20" s="153">
        <v>10</v>
      </c>
      <c r="B20" s="229"/>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0" ht="18" customHeight="1">
      <c r="A21" s="153">
        <v>11</v>
      </c>
      <c r="B21" s="229"/>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0" ht="18" customHeight="1">
      <c r="A22" s="153">
        <v>12</v>
      </c>
      <c r="B22" s="229"/>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0" ht="18" customHeight="1">
      <c r="A23" s="153">
        <v>13</v>
      </c>
      <c r="B23" s="229"/>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0" ht="18" customHeight="1">
      <c r="A24" s="153">
        <v>14</v>
      </c>
      <c r="B24" s="229"/>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0" ht="18" customHeight="1">
      <c r="A25" s="153">
        <v>15</v>
      </c>
      <c r="B25" s="229"/>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0" ht="18" customHeight="1">
      <c r="A26" s="153">
        <v>16</v>
      </c>
      <c r="B26" s="229"/>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0" ht="18" customHeight="1">
      <c r="A27" s="153">
        <v>17</v>
      </c>
      <c r="B27" s="229"/>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0" ht="18" customHeight="1">
      <c r="A28" s="153">
        <v>18</v>
      </c>
      <c r="B28" s="229"/>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0" ht="18" customHeight="1">
      <c r="A29" s="153">
        <v>19</v>
      </c>
      <c r="B29" s="229"/>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0" ht="18" customHeight="1">
      <c r="A30" s="153">
        <v>20</v>
      </c>
      <c r="B30" s="229"/>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0" ht="18" customHeight="1">
      <c r="A31" s="154" t="s">
        <v>144</v>
      </c>
      <c r="B31" s="168"/>
      <c r="C31" s="168"/>
      <c r="D31" s="168"/>
      <c r="E31" s="168"/>
      <c r="F31" s="178">
        <f t="shared" ref="F31:AJ31" si="2">+SUM(F11:F30)</f>
        <v>24</v>
      </c>
      <c r="G31" s="178">
        <f t="shared" si="2"/>
        <v>24</v>
      </c>
      <c r="H31" s="178">
        <f t="shared" si="2"/>
        <v>24</v>
      </c>
      <c r="I31" s="178">
        <f t="shared" si="2"/>
        <v>0</v>
      </c>
      <c r="J31" s="178">
        <f t="shared" si="2"/>
        <v>0</v>
      </c>
      <c r="K31" s="178">
        <f t="shared" si="2"/>
        <v>24</v>
      </c>
      <c r="L31" s="178">
        <f t="shared" si="2"/>
        <v>24</v>
      </c>
      <c r="M31" s="178">
        <f t="shared" si="2"/>
        <v>24</v>
      </c>
      <c r="N31" s="178">
        <f t="shared" si="2"/>
        <v>24</v>
      </c>
      <c r="O31" s="178">
        <f t="shared" si="2"/>
        <v>24</v>
      </c>
      <c r="P31" s="178">
        <f t="shared" si="2"/>
        <v>0</v>
      </c>
      <c r="Q31" s="178">
        <f t="shared" si="2"/>
        <v>0</v>
      </c>
      <c r="R31" s="178">
        <f t="shared" si="2"/>
        <v>24</v>
      </c>
      <c r="S31" s="178">
        <f t="shared" si="2"/>
        <v>24</v>
      </c>
      <c r="T31" s="178">
        <f t="shared" si="2"/>
        <v>24</v>
      </c>
      <c r="U31" s="178">
        <f t="shared" si="2"/>
        <v>24</v>
      </c>
      <c r="V31" s="178">
        <f t="shared" si="2"/>
        <v>24</v>
      </c>
      <c r="W31" s="178">
        <f t="shared" si="2"/>
        <v>0</v>
      </c>
      <c r="X31" s="178">
        <f t="shared" si="2"/>
        <v>0</v>
      </c>
      <c r="Y31" s="178">
        <f t="shared" si="2"/>
        <v>24</v>
      </c>
      <c r="Z31" s="178">
        <f t="shared" si="2"/>
        <v>24</v>
      </c>
      <c r="AA31" s="178">
        <f t="shared" si="2"/>
        <v>24</v>
      </c>
      <c r="AB31" s="178">
        <f t="shared" si="2"/>
        <v>24</v>
      </c>
      <c r="AC31" s="178">
        <f t="shared" si="2"/>
        <v>24</v>
      </c>
      <c r="AD31" s="178">
        <f t="shared" si="2"/>
        <v>0</v>
      </c>
      <c r="AE31" s="178">
        <f t="shared" si="2"/>
        <v>0</v>
      </c>
      <c r="AF31" s="178">
        <f t="shared" si="2"/>
        <v>24</v>
      </c>
      <c r="AG31" s="178">
        <f t="shared" si="2"/>
        <v>24</v>
      </c>
      <c r="AH31" s="178">
        <f t="shared" si="2"/>
        <v>0</v>
      </c>
      <c r="AI31" s="178">
        <f t="shared" si="2"/>
        <v>0</v>
      </c>
      <c r="AJ31" s="178">
        <f t="shared" si="2"/>
        <v>0</v>
      </c>
      <c r="AK31" s="214">
        <f t="shared" si="0"/>
        <v>480</v>
      </c>
      <c r="AL31" s="216">
        <f t="shared" si="1"/>
        <v>120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56" t="s">
        <v>407</v>
      </c>
      <c r="B35" s="155"/>
      <c r="C35" s="155"/>
      <c r="D35" s="155"/>
      <c r="E35" s="155"/>
      <c r="F35" s="155"/>
      <c r="G35" s="147"/>
      <c r="H35" s="147"/>
      <c r="I35" s="147"/>
      <c r="J35" s="147"/>
      <c r="K35" s="147"/>
      <c r="L35" s="147"/>
      <c r="M35" s="147"/>
      <c r="N35" s="147"/>
      <c r="O35" s="147"/>
      <c r="AM35" s="155"/>
      <c r="AN35" s="149"/>
    </row>
    <row r="36" spans="1:43" ht="24.95" customHeight="1">
      <c r="A36" s="157"/>
      <c r="B36" s="157"/>
      <c r="C36" s="157"/>
      <c r="D36" s="185">
        <v>4</v>
      </c>
      <c r="E36" s="185">
        <v>5</v>
      </c>
      <c r="F36" s="185">
        <v>6</v>
      </c>
      <c r="G36" s="185"/>
      <c r="H36" s="185"/>
      <c r="I36" s="185">
        <v>7</v>
      </c>
      <c r="J36" s="185"/>
      <c r="K36" s="185"/>
      <c r="L36" s="185">
        <v>8</v>
      </c>
      <c r="M36" s="185"/>
      <c r="N36" s="185"/>
      <c r="O36" s="185">
        <v>9</v>
      </c>
      <c r="P36" s="185"/>
      <c r="Q36" s="185"/>
      <c r="R36" s="185">
        <v>10</v>
      </c>
      <c r="S36" s="185"/>
      <c r="T36" s="185"/>
      <c r="U36" s="185">
        <v>11</v>
      </c>
      <c r="V36" s="185"/>
      <c r="W36" s="185"/>
      <c r="X36" s="185">
        <v>12</v>
      </c>
      <c r="Y36" s="185"/>
      <c r="Z36" s="185"/>
      <c r="AA36" s="185">
        <v>1</v>
      </c>
      <c r="AB36" s="185"/>
      <c r="AC36" s="185"/>
      <c r="AD36" s="185">
        <v>2</v>
      </c>
      <c r="AE36" s="185"/>
      <c r="AF36" s="185"/>
      <c r="AG36" s="185">
        <v>3</v>
      </c>
      <c r="AH36" s="185"/>
      <c r="AI36" s="185"/>
      <c r="AJ36" s="157" t="s">
        <v>275</v>
      </c>
      <c r="AK36" s="157"/>
      <c r="AL36" s="160" t="s">
        <v>276</v>
      </c>
      <c r="AM36" s="187"/>
      <c r="AN36" s="187"/>
      <c r="AO36" s="187"/>
      <c r="AP36" s="187"/>
      <c r="AQ36" s="187"/>
    </row>
    <row r="37" spans="1:43" ht="18" customHeight="1">
      <c r="A37" s="158" t="s">
        <v>277</v>
      </c>
      <c r="B37" s="158"/>
      <c r="C37" s="158"/>
      <c r="D37" s="186">
        <v>1400</v>
      </c>
      <c r="E37" s="186">
        <v>1310</v>
      </c>
      <c r="F37" s="186">
        <v>1400</v>
      </c>
      <c r="G37" s="186"/>
      <c r="H37" s="186"/>
      <c r="I37" s="186">
        <v>1200</v>
      </c>
      <c r="J37" s="186"/>
      <c r="K37" s="186"/>
      <c r="L37" s="186">
        <v>1200</v>
      </c>
      <c r="M37" s="186"/>
      <c r="N37" s="186"/>
      <c r="O37" s="186">
        <v>3000</v>
      </c>
      <c r="P37" s="186"/>
      <c r="Q37" s="186"/>
      <c r="R37" s="186">
        <v>3000</v>
      </c>
      <c r="S37" s="186"/>
      <c r="T37" s="186"/>
      <c r="U37" s="186">
        <v>3000</v>
      </c>
      <c r="V37" s="186"/>
      <c r="W37" s="186"/>
      <c r="X37" s="186">
        <v>3000</v>
      </c>
      <c r="Y37" s="186"/>
      <c r="Z37" s="186"/>
      <c r="AA37" s="186">
        <v>3000</v>
      </c>
      <c r="AB37" s="186"/>
      <c r="AC37" s="186"/>
      <c r="AD37" s="186">
        <v>3000</v>
      </c>
      <c r="AE37" s="186"/>
      <c r="AF37" s="186"/>
      <c r="AG37" s="186">
        <v>3000</v>
      </c>
      <c r="AH37" s="186"/>
      <c r="AI37" s="186"/>
      <c r="AJ37" s="181">
        <f>SUM(D37:AI37)</f>
        <v>27510</v>
      </c>
      <c r="AK37" s="181"/>
      <c r="AL37" s="217">
        <f>ROUNDUP(AJ37/AJ38,1)</f>
        <v>116.1</v>
      </c>
      <c r="AM37" s="187"/>
      <c r="AN37" s="187"/>
      <c r="AO37" s="187"/>
      <c r="AP37" s="187"/>
      <c r="AQ37" s="187"/>
    </row>
    <row r="38" spans="1:43" ht="18" customHeight="1">
      <c r="A38" s="158" t="s">
        <v>279</v>
      </c>
      <c r="B38" s="158"/>
      <c r="C38" s="158"/>
      <c r="D38" s="186">
        <v>20</v>
      </c>
      <c r="E38" s="186">
        <v>19</v>
      </c>
      <c r="F38" s="186">
        <v>20</v>
      </c>
      <c r="G38" s="186"/>
      <c r="H38" s="186"/>
      <c r="I38" s="186">
        <v>21</v>
      </c>
      <c r="J38" s="186"/>
      <c r="K38" s="186"/>
      <c r="L38" s="186">
        <v>21</v>
      </c>
      <c r="M38" s="186"/>
      <c r="N38" s="186"/>
      <c r="O38" s="186">
        <v>19</v>
      </c>
      <c r="P38" s="186"/>
      <c r="Q38" s="186"/>
      <c r="R38" s="186">
        <v>20</v>
      </c>
      <c r="S38" s="186"/>
      <c r="T38" s="186"/>
      <c r="U38" s="186">
        <v>20</v>
      </c>
      <c r="V38" s="186"/>
      <c r="W38" s="186"/>
      <c r="X38" s="186">
        <v>19</v>
      </c>
      <c r="Y38" s="186"/>
      <c r="Z38" s="186"/>
      <c r="AA38" s="186">
        <v>19</v>
      </c>
      <c r="AB38" s="186"/>
      <c r="AC38" s="186"/>
      <c r="AD38" s="186">
        <v>19</v>
      </c>
      <c r="AE38" s="186"/>
      <c r="AF38" s="186"/>
      <c r="AG38" s="186">
        <v>20</v>
      </c>
      <c r="AH38" s="186"/>
      <c r="AI38" s="186"/>
      <c r="AJ38" s="181">
        <f>+SUM(D38:AI38)</f>
        <v>237</v>
      </c>
      <c r="AK38" s="181"/>
      <c r="AL38" s="218"/>
      <c r="AM38" s="187"/>
      <c r="AN38" s="187"/>
      <c r="AO38" s="187"/>
      <c r="AP38" s="187"/>
      <c r="AQ38" s="187"/>
    </row>
    <row r="39" spans="1:43" ht="5.0999999999999996" customHeight="1">
      <c r="A39" s="159"/>
      <c r="B39" s="159"/>
      <c r="C39" s="159"/>
      <c r="D39" s="187"/>
      <c r="E39" s="187"/>
      <c r="F39" s="187"/>
      <c r="G39" s="187"/>
      <c r="H39" s="18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201"/>
      <c r="AK39" s="147"/>
      <c r="AL39" s="155"/>
      <c r="AM39" s="155"/>
      <c r="AN39" s="149"/>
    </row>
    <row r="40" spans="1:43" ht="18" customHeight="1">
      <c r="A40" s="156" t="s">
        <v>229</v>
      </c>
      <c r="B40" s="147"/>
      <c r="D40" s="147"/>
      <c r="E40" s="147"/>
      <c r="F40" s="147"/>
      <c r="G40" s="147"/>
      <c r="H40" s="147"/>
      <c r="I40" s="187"/>
      <c r="J40" s="187"/>
      <c r="K40" s="187"/>
      <c r="L40" s="187"/>
      <c r="M40" s="187"/>
      <c r="N40" s="187"/>
      <c r="O40" s="147"/>
      <c r="P40" s="147"/>
      <c r="Q40" s="147"/>
      <c r="R40" s="147"/>
      <c r="S40" s="147"/>
      <c r="T40" s="147"/>
      <c r="U40" s="147"/>
      <c r="V40" s="147"/>
      <c r="W40" s="155"/>
      <c r="X40" s="147"/>
      <c r="Y40" s="147"/>
      <c r="Z40" s="147"/>
      <c r="AA40" s="147"/>
      <c r="AB40" s="147"/>
      <c r="AC40" s="147"/>
      <c r="AD40" s="147"/>
      <c r="AE40" s="147"/>
      <c r="AF40" s="147"/>
      <c r="AG40" s="147"/>
      <c r="AH40" s="147"/>
      <c r="AI40" s="147"/>
      <c r="AJ40" s="201"/>
      <c r="AK40" s="147"/>
      <c r="AL40" s="155"/>
      <c r="AM40" s="155"/>
      <c r="AN40" s="149"/>
    </row>
    <row r="41" spans="1:43" ht="24.95" customHeight="1">
      <c r="A41" s="157" t="s">
        <v>90</v>
      </c>
      <c r="B41" s="157"/>
      <c r="C41" s="160" t="s">
        <v>294</v>
      </c>
      <c r="D41" s="157"/>
      <c r="E41" s="160" t="s">
        <v>256</v>
      </c>
      <c r="F41" s="160"/>
      <c r="G41" s="160"/>
      <c r="H41" s="160"/>
      <c r="I41" s="160" t="s">
        <v>316</v>
      </c>
      <c r="J41" s="160"/>
      <c r="K41" s="160"/>
      <c r="L41" s="160"/>
      <c r="M41" s="160"/>
      <c r="N41" s="160"/>
      <c r="O41" s="187"/>
      <c r="P41" s="187"/>
      <c r="Q41" s="187"/>
      <c r="R41" s="187"/>
      <c r="S41" s="187"/>
      <c r="T41" s="187"/>
      <c r="U41" s="187"/>
      <c r="W41" s="155"/>
      <c r="X41" s="147"/>
      <c r="Y41" s="147"/>
      <c r="Z41" s="147"/>
      <c r="AA41" s="147"/>
      <c r="AB41" s="147"/>
      <c r="AC41" s="147"/>
      <c r="AD41" s="147"/>
      <c r="AE41" s="147"/>
      <c r="AF41" s="147"/>
      <c r="AG41" s="147"/>
      <c r="AH41" s="147"/>
      <c r="AI41" s="147"/>
      <c r="AJ41" s="201"/>
      <c r="AK41" s="147"/>
      <c r="AL41" s="155"/>
      <c r="AM41" s="155"/>
      <c r="AN41" s="149"/>
    </row>
    <row r="42" spans="1:43" ht="18" customHeight="1">
      <c r="A42" s="160" t="s">
        <v>62</v>
      </c>
      <c r="B42" s="160"/>
      <c r="C42" s="178">
        <f>ROUNDDOWN(IF(AL37&lt;=60,1,1+ROUNDUP((AL37-60)/60,0)),1)</f>
        <v>2</v>
      </c>
      <c r="D42" s="178"/>
      <c r="E42" s="178">
        <f>ROUNDDOWN(IF(AL37&lt;=30,1,1+ROUNDUP((AL37-30)/30,0)),1)</f>
        <v>4</v>
      </c>
      <c r="F42" s="178"/>
      <c r="G42" s="178"/>
      <c r="H42" s="178"/>
      <c r="I42" s="178">
        <f>ROUNDDOWN(AL37/25,1)</f>
        <v>4.5999999999999996</v>
      </c>
      <c r="J42" s="178"/>
      <c r="K42" s="178"/>
      <c r="L42" s="178"/>
      <c r="M42" s="178"/>
      <c r="N42" s="178"/>
      <c r="O42" s="187"/>
      <c r="P42" s="187"/>
      <c r="Q42" s="187"/>
      <c r="R42" s="187"/>
      <c r="S42" s="187"/>
      <c r="T42" s="187"/>
      <c r="U42" s="187"/>
      <c r="W42" s="155"/>
      <c r="X42" s="147"/>
      <c r="Y42" s="147"/>
      <c r="Z42" s="147"/>
      <c r="AA42" s="147"/>
      <c r="AB42" s="147"/>
      <c r="AC42" s="147"/>
      <c r="AD42" s="147"/>
      <c r="AE42" s="147"/>
      <c r="AF42" s="147"/>
      <c r="AG42" s="147"/>
      <c r="AH42" s="147"/>
      <c r="AI42" s="147"/>
      <c r="AJ42" s="201"/>
      <c r="AK42" s="147"/>
      <c r="AL42" s="155"/>
      <c r="AM42" s="155"/>
      <c r="AN42" s="149"/>
    </row>
    <row r="43" spans="1:43" s="145" customFormat="1" ht="5.0999999999999996" customHeight="1">
      <c r="A43" s="159"/>
      <c r="B43" s="159"/>
      <c r="C43" s="159"/>
      <c r="D43" s="159"/>
      <c r="E43" s="159"/>
      <c r="F43" s="159"/>
      <c r="G43" s="159"/>
      <c r="H43" s="159"/>
      <c r="I43" s="159"/>
      <c r="J43" s="147"/>
      <c r="K43" s="147"/>
      <c r="L43" s="147"/>
      <c r="M43" s="201"/>
      <c r="N43" s="147"/>
      <c r="O43" s="147"/>
      <c r="P43" s="147"/>
      <c r="Q43" s="187"/>
      <c r="W43" s="155"/>
      <c r="X43" s="147"/>
      <c r="Y43" s="147"/>
      <c r="Z43" s="147"/>
      <c r="AA43" s="147"/>
      <c r="AB43" s="147"/>
      <c r="AC43" s="147"/>
      <c r="AD43" s="147"/>
      <c r="AE43" s="147"/>
      <c r="AF43" s="147"/>
      <c r="AG43" s="147"/>
      <c r="AH43" s="147"/>
      <c r="AI43" s="147"/>
      <c r="AJ43" s="201"/>
      <c r="AK43" s="147"/>
      <c r="AL43" s="155"/>
      <c r="AM43" s="155"/>
      <c r="AN43" s="149"/>
    </row>
    <row r="44" spans="1:43" s="145" customFormat="1" ht="21" customHeight="1">
      <c r="A44" s="156" t="s">
        <v>253</v>
      </c>
      <c r="C44" s="161"/>
      <c r="D44" s="161"/>
      <c r="E44" s="161"/>
      <c r="F44" s="161"/>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61"/>
      <c r="AM44" s="161"/>
      <c r="AN44" s="149"/>
    </row>
    <row r="45" spans="1:43" s="145" customFormat="1" ht="24.95" customHeight="1">
      <c r="A45" s="149"/>
      <c r="B45" s="155"/>
      <c r="C45" s="179" t="str">
        <v>管理者</v>
      </c>
      <c r="D45" s="188"/>
      <c r="E45" s="160" t="str">
        <v>サービス管理責任者</v>
      </c>
      <c r="F45" s="160"/>
      <c r="G45" s="160"/>
      <c r="H45" s="160"/>
      <c r="I45" s="179" t="str">
        <v>地域生活支援員</v>
      </c>
      <c r="J45" s="188"/>
      <c r="K45" s="188"/>
      <c r="L45" s="188"/>
      <c r="M45" s="188"/>
      <c r="N45" s="189"/>
      <c r="O45" s="179" t="str">
        <v>-</v>
      </c>
      <c r="P45" s="188"/>
      <c r="Q45" s="188"/>
      <c r="R45" s="188"/>
      <c r="S45" s="188"/>
      <c r="T45" s="189"/>
      <c r="U45" s="179" t="str">
        <v>-</v>
      </c>
      <c r="V45" s="188"/>
      <c r="W45" s="188"/>
      <c r="X45" s="188"/>
      <c r="Y45" s="188"/>
      <c r="Z45" s="189"/>
      <c r="AA45" s="179" t="str">
        <v>-</v>
      </c>
      <c r="AB45" s="188"/>
      <c r="AC45" s="188"/>
      <c r="AD45" s="188"/>
      <c r="AE45" s="188"/>
      <c r="AF45" s="189"/>
      <c r="AG45" s="160" t="str">
        <v>-</v>
      </c>
      <c r="AH45" s="160"/>
      <c r="AI45" s="160"/>
      <c r="AJ45" s="160"/>
      <c r="AK45" s="160"/>
      <c r="AL45" s="160" t="str">
        <v>-</v>
      </c>
      <c r="AM45" s="160"/>
      <c r="AN45" s="149"/>
    </row>
    <row r="46" spans="1:43" s="145" customFormat="1" ht="18" customHeight="1">
      <c r="A46" s="149"/>
      <c r="B46" s="155"/>
      <c r="C46" s="154" t="s">
        <v>254</v>
      </c>
      <c r="D46" s="154" t="s">
        <v>255</v>
      </c>
      <c r="E46" s="157" t="s">
        <v>254</v>
      </c>
      <c r="F46" s="157" t="s">
        <v>255</v>
      </c>
      <c r="G46" s="157"/>
      <c r="H46" s="157"/>
      <c r="I46" s="154" t="s">
        <v>254</v>
      </c>
      <c r="J46" s="168"/>
      <c r="K46" s="199"/>
      <c r="L46" s="154" t="s">
        <v>255</v>
      </c>
      <c r="M46" s="168"/>
      <c r="N46" s="199"/>
      <c r="O46" s="154" t="s">
        <v>254</v>
      </c>
      <c r="P46" s="168"/>
      <c r="Q46" s="199"/>
      <c r="R46" s="154" t="s">
        <v>255</v>
      </c>
      <c r="S46" s="168"/>
      <c r="T46" s="199"/>
      <c r="U46" s="154" t="s">
        <v>254</v>
      </c>
      <c r="V46" s="168"/>
      <c r="W46" s="199"/>
      <c r="X46" s="154" t="s">
        <v>255</v>
      </c>
      <c r="Y46" s="168"/>
      <c r="Z46" s="199"/>
      <c r="AA46" s="154" t="s">
        <v>254</v>
      </c>
      <c r="AB46" s="168"/>
      <c r="AC46" s="199"/>
      <c r="AD46" s="154" t="s">
        <v>255</v>
      </c>
      <c r="AE46" s="168"/>
      <c r="AF46" s="199"/>
      <c r="AG46" s="154" t="s">
        <v>254</v>
      </c>
      <c r="AH46" s="168"/>
      <c r="AI46" s="199"/>
      <c r="AJ46" s="154" t="s">
        <v>255</v>
      </c>
      <c r="AK46" s="199"/>
      <c r="AL46" s="157" t="s">
        <v>61</v>
      </c>
      <c r="AM46" s="157" t="s">
        <v>280</v>
      </c>
      <c r="AN46" s="149"/>
    </row>
    <row r="47" spans="1:43" s="145" customFormat="1" ht="18" customHeight="1">
      <c r="A47" s="149"/>
      <c r="B47" s="157" t="s">
        <v>257</v>
      </c>
      <c r="C47" s="157">
        <f>COUNTIFS($B$11:$B$30,C$45,$C$11:$C$30,"A",$E$11:$E$30,"*")</f>
        <v>1</v>
      </c>
      <c r="D47" s="157">
        <f>COUNTIFS($B$11:$B$30,C$45,$C$11:$C$30,"B",$E$11:$E$30,"*")</f>
        <v>0</v>
      </c>
      <c r="E47" s="157">
        <f>COUNTIFS($B$11:$B$30,E$45,$C$11:$C$30,"A",$E$11:$E$30,"*")</f>
        <v>1</v>
      </c>
      <c r="F47" s="154">
        <f>COUNTIFS($B$11:$B$30,E$45,$C$11:$C$30,"B",$E$11:$E$30,"*")</f>
        <v>0</v>
      </c>
      <c r="G47" s="168"/>
      <c r="H47" s="199"/>
      <c r="I47" s="154">
        <f>COUNTIFS($B$11:$B$30,I$45,$C$11:$C$30,"A",$E$11:$E$30,"*")</f>
        <v>1</v>
      </c>
      <c r="J47" s="168"/>
      <c r="K47" s="199"/>
      <c r="L47" s="154">
        <f>COUNTIFS($B$11:$B$30,I$45,$C$11:$C$30,"B",$E$11:$E$30,"*")</f>
        <v>0</v>
      </c>
      <c r="M47" s="168"/>
      <c r="N47" s="199"/>
      <c r="O47" s="154">
        <f>COUNTIFS($B$11:$B$30,O$45,$C$11:$C$30,"A",$E$11:$E$30,"*")</f>
        <v>0</v>
      </c>
      <c r="P47" s="168"/>
      <c r="Q47" s="199"/>
      <c r="R47" s="154">
        <f>COUNTIFS($B$11:$B$30,O$45,$C$11:$C$30,"B",$E$11:$E$30,"*")</f>
        <v>0</v>
      </c>
      <c r="S47" s="168"/>
      <c r="T47" s="199"/>
      <c r="U47" s="154">
        <f>COUNTIFS($B$11:$B$30,U$45,$C$11:$C$30,"A",$E$11:$E$30,"*")</f>
        <v>0</v>
      </c>
      <c r="V47" s="168"/>
      <c r="W47" s="199"/>
      <c r="X47" s="154">
        <f>COUNTIFS($B$11:$B$30,U$45,$C$11:$C$30,"B",$E$11:$E$30,"*")</f>
        <v>0</v>
      </c>
      <c r="Y47" s="168"/>
      <c r="Z47" s="199"/>
      <c r="AA47" s="154">
        <f>COUNTIFS($B$11:$B$30,AA$45,$C$11:$C$30,"A",$E$11:$E$30,"*")</f>
        <v>0</v>
      </c>
      <c r="AB47" s="168"/>
      <c r="AC47" s="199"/>
      <c r="AD47" s="154">
        <f>COUNTIFS($B$11:$B$30,AA$45,$C$11:$C$30,"B",$E$11:$E$30,"*")</f>
        <v>0</v>
      </c>
      <c r="AE47" s="168"/>
      <c r="AF47" s="199"/>
      <c r="AG47" s="154">
        <f>COUNTIFS($B$11:$B$30,AG$45,$C$11:$C$30,"A",$E$11:$E$30,"*")</f>
        <v>0</v>
      </c>
      <c r="AH47" s="168"/>
      <c r="AI47" s="199"/>
      <c r="AJ47" s="154">
        <f>COUNTIFS($B$11:$B$30,AG$45,$C$11:$C$30,"B",$E$11:$E$30,"*")</f>
        <v>0</v>
      </c>
      <c r="AK47" s="199"/>
      <c r="AL47" s="157">
        <f>COUNTIFS($B$11:$B$30,AL$45,$C$11:$C$30,"A",$E$11:$E$30,"*")</f>
        <v>0</v>
      </c>
      <c r="AM47" s="157">
        <f>COUNTIFS($B$11:$B$30,AL$45,$C$11:$C$30,"B",$E$11:$E$30,"*")</f>
        <v>0</v>
      </c>
      <c r="AN47" s="149"/>
    </row>
    <row r="48" spans="1:43" s="145" customFormat="1" ht="18" customHeight="1">
      <c r="A48" s="149"/>
      <c r="B48" s="160" t="s">
        <v>259</v>
      </c>
      <c r="C48" s="157">
        <f>COUNTIFS($B$11:$B$30,C$45,$C$11:$C$30,"C",$E$11:$E$30,"*")</f>
        <v>0</v>
      </c>
      <c r="D48" s="157">
        <f>COUNTIFS($B$11:$B$30,C$45,$C$11:$C$30,"D",$E$11:$E$30,"*")</f>
        <v>0</v>
      </c>
      <c r="E48" s="157">
        <f>COUNTIFS($B$11:$B$30,E$45,$C$11:$C$30,"C",$E$11:$E$30,"*")</f>
        <v>0</v>
      </c>
      <c r="F48" s="154">
        <f>COUNTIFS($B$11:$B$30,E$45,$C$11:$C$30,"D",$E$11:$E$30,"*")</f>
        <v>0</v>
      </c>
      <c r="G48" s="168"/>
      <c r="H48" s="199"/>
      <c r="I48" s="154">
        <f>COUNTIFS($B$11:$B$30,I$45,$C$11:$C$30,"C",$E$11:$E$30,"*")</f>
        <v>0</v>
      </c>
      <c r="J48" s="168"/>
      <c r="K48" s="199"/>
      <c r="L48" s="154">
        <f>COUNTIFS($B$11:$B$30,I$45,$C$11:$C$30,"D",$E$11:$E$30,"*")</f>
        <v>0</v>
      </c>
      <c r="M48" s="168"/>
      <c r="N48" s="199"/>
      <c r="O48" s="154">
        <f>COUNTIFS($B$11:$B$30,O$45,$C$11:$C$30,"C",$E$11:$E$30,"*")</f>
        <v>0</v>
      </c>
      <c r="P48" s="168"/>
      <c r="Q48" s="199"/>
      <c r="R48" s="154">
        <f>COUNTIFS($B$11:$B$30,O$45,$C$11:$C$30,"D",$E$11:$E$30,"*")</f>
        <v>0</v>
      </c>
      <c r="S48" s="168"/>
      <c r="T48" s="199"/>
      <c r="U48" s="154">
        <f>COUNTIFS($B$11:$B$30,U$45,$C$11:$C$30,"C",$E$11:$E$30,"*")</f>
        <v>0</v>
      </c>
      <c r="V48" s="168"/>
      <c r="W48" s="199"/>
      <c r="X48" s="154">
        <f>COUNTIFS($B$11:$B$30,U$45,$C$11:$C$30,"D",$E$11:$E$30,"*")</f>
        <v>0</v>
      </c>
      <c r="Y48" s="168"/>
      <c r="Z48" s="199"/>
      <c r="AA48" s="154">
        <f>COUNTIFS($B$11:$B$30,AA$45,$C$11:$C$30,"C",$E$11:$E$30,"*")</f>
        <v>0</v>
      </c>
      <c r="AB48" s="168"/>
      <c r="AC48" s="199"/>
      <c r="AD48" s="154">
        <f>COUNTIFS($B$11:$B$30,AA$45,$C$11:$C$30,"D",$E$11:$E$30,"*")</f>
        <v>0</v>
      </c>
      <c r="AE48" s="168"/>
      <c r="AF48" s="199"/>
      <c r="AG48" s="154">
        <f>COUNTIFS($B$11:$B$30,AG$45,$C$11:$C$30,"C",$E$11:$E$30,"*")</f>
        <v>0</v>
      </c>
      <c r="AH48" s="168"/>
      <c r="AI48" s="199"/>
      <c r="AJ48" s="154">
        <f>COUNTIFS($B$11:$B$30,AG$45,$C$11:$C$30,"D",$E$11:$E$30,"*")</f>
        <v>0</v>
      </c>
      <c r="AK48" s="199"/>
      <c r="AL48" s="157">
        <f>COUNTIFS($B$11:$B$30,AL$45,$C$11:$C$30,"C",$E$11:$E$30,"*")</f>
        <v>0</v>
      </c>
      <c r="AM48" s="157">
        <f>COUNTIFS($B$11:$B$30,AL$45,$C$11:$C$30,"D",$E$11:$E$30,"*")</f>
        <v>0</v>
      </c>
      <c r="AN48" s="149"/>
    </row>
    <row r="49" spans="1:40" s="145" customFormat="1" ht="24.95" customHeight="1">
      <c r="A49" s="149"/>
      <c r="B49" s="160" t="s">
        <v>260</v>
      </c>
      <c r="C49" s="179">
        <f>IF($AK$3="４週",SUMIFS($AK$11:$AK$30,$B$11:$B$30,C45)/4/$AH$5,IF($AK$3="歴月",SUMIFS($AK$11:$AK$30,$B$11:$B$30,C45)/$AL$5,"記載する期間を選択してください"))</f>
        <v>1</v>
      </c>
      <c r="D49" s="189"/>
      <c r="E49" s="179">
        <f>IF($AK$3="４週",SUMIFS($AK$11:$AK$30,$B$11:$B$30,E45)/4/$AH$5,IF($AK$3="歴月",SUMIFS($AK$11:$AK$30,$B$11:$B$30,E45)/$AL$5,"記載する期間を選択してください"))</f>
        <v>1</v>
      </c>
      <c r="F49" s="188"/>
      <c r="G49" s="188"/>
      <c r="H49" s="189"/>
      <c r="I49" s="179">
        <f>IF($AK$3="４週",SUMIFS($AK$11:$AK$30,$B$11:$B$30,I45)/4/$AH$5,IF($AK$3="歴月",SUMIFS($AK$11:$AK$30,$B$11:$B$30,I45)/$AL$5,"記載する期間を選択してください"))</f>
        <v>1</v>
      </c>
      <c r="J49" s="188"/>
      <c r="K49" s="188"/>
      <c r="L49" s="188"/>
      <c r="M49" s="188"/>
      <c r="N49" s="189"/>
      <c r="O49" s="179">
        <f>IF($AK$3="４週",SUMIFS($AK$11:$AK$30,$B$11:$B$30,O45)/4/$AH$5,IF($AK$3="歴月",SUMIFS($AK$11:$AK$30,$B$11:$B$30,O45)/$AL$5,"記載する期間を選択してください"))</f>
        <v>0</v>
      </c>
      <c r="P49" s="188"/>
      <c r="Q49" s="188"/>
      <c r="R49" s="188"/>
      <c r="S49" s="188"/>
      <c r="T49" s="189"/>
      <c r="U49" s="179">
        <f>IF($AK$3="４週",SUMIFS($AK$11:$AK$30,$B$11:$B$30,U45)/4/$AH$5,IF($AK$3="歴月",SUMIFS($AK$11:$AK$30,$B$11:$B$30,U45)/$AL$5,"記載する期間を選択してください"))</f>
        <v>0</v>
      </c>
      <c r="V49" s="188"/>
      <c r="W49" s="188"/>
      <c r="X49" s="188"/>
      <c r="Y49" s="188"/>
      <c r="Z49" s="189"/>
      <c r="AA49" s="179">
        <f>IF($AK$3="４週",SUMIFS($AK$11:$AK$30,$B$11:$B$30,AA45)/4/$AH$5,IF($AK$3="歴月",SUMIFS($AK$11:$AK$30,$B$11:$B$30,AA45)/$AL$5,"記載する期間を選択してください"))</f>
        <v>0</v>
      </c>
      <c r="AB49" s="188"/>
      <c r="AC49" s="188"/>
      <c r="AD49" s="188"/>
      <c r="AE49" s="188"/>
      <c r="AF49" s="189"/>
      <c r="AG49" s="179">
        <f>IF($AK$3="４週",SUMIFS($AK$11:$AK$30,$B$11:$B$30,AG45)/4/$AH$5,IF($AK$3="歴月",SUMIFS($AK$11:$AK$30,$B$11:$B$30,AG45)/$AL$5,"記載する期間を選択してください"))</f>
        <v>0</v>
      </c>
      <c r="AH49" s="188"/>
      <c r="AI49" s="188"/>
      <c r="AJ49" s="188"/>
      <c r="AK49" s="189"/>
      <c r="AL49" s="179">
        <f>IF($AK$3="４週",SUMIFS($AK$11:$AK$30,$B$11:$B$30,AL45)/4/$AH$5,IF($AK$3="歴月",SUMIFS($AK$11:$AK$30,$B$11:$B$30,AL45)/$AL$5,"記載する期間を選択してください"))</f>
        <v>0</v>
      </c>
      <c r="AM49" s="189"/>
      <c r="AN49" s="149"/>
    </row>
    <row r="50" spans="1:40" s="145" customFormat="1" ht="5.0999999999999996" customHeight="1">
      <c r="A50" s="149"/>
      <c r="C50" s="180">
        <v>2</v>
      </c>
      <c r="D50" s="180"/>
      <c r="E50" s="180">
        <v>3</v>
      </c>
      <c r="F50" s="180"/>
      <c r="G50" s="180"/>
      <c r="H50" s="180"/>
      <c r="I50" s="180">
        <v>4</v>
      </c>
      <c r="J50" s="180"/>
      <c r="K50" s="180"/>
      <c r="L50" s="180"/>
      <c r="M50" s="180"/>
      <c r="N50" s="180"/>
      <c r="O50" s="180">
        <v>5</v>
      </c>
      <c r="P50" s="180"/>
      <c r="Q50" s="180"/>
      <c r="R50" s="180"/>
      <c r="S50" s="180"/>
      <c r="T50" s="180"/>
      <c r="U50" s="180">
        <v>6</v>
      </c>
      <c r="V50" s="180"/>
      <c r="W50" s="180"/>
      <c r="X50" s="180"/>
      <c r="Y50" s="180"/>
      <c r="Z50" s="180"/>
      <c r="AA50" s="180">
        <v>7</v>
      </c>
      <c r="AB50" s="180"/>
      <c r="AC50" s="180"/>
      <c r="AD50" s="180"/>
      <c r="AE50" s="180"/>
      <c r="AF50" s="180"/>
      <c r="AG50" s="180">
        <v>8</v>
      </c>
      <c r="AH50" s="180"/>
      <c r="AI50" s="180"/>
      <c r="AJ50" s="180"/>
      <c r="AK50" s="180"/>
      <c r="AL50" s="180">
        <v>9</v>
      </c>
      <c r="AM50" s="161"/>
      <c r="AN50" s="149"/>
    </row>
    <row r="51" spans="1:40" ht="15" customHeight="1">
      <c r="A51" s="147" t="s">
        <v>176</v>
      </c>
      <c r="B51" s="230"/>
      <c r="C51" s="230"/>
      <c r="D51" s="230"/>
      <c r="E51" s="230"/>
      <c r="F51" s="236"/>
      <c r="G51" s="230"/>
      <c r="H51" s="180"/>
      <c r="I51" s="180"/>
      <c r="J51" s="180"/>
      <c r="K51" s="180"/>
      <c r="L51" s="180"/>
      <c r="M51" s="180"/>
      <c r="N51" s="180"/>
      <c r="O51" s="180"/>
      <c r="P51" s="180"/>
      <c r="Q51" s="180"/>
      <c r="R51" s="180">
        <v>6</v>
      </c>
      <c r="S51" s="180"/>
      <c r="T51" s="180"/>
      <c r="U51" s="180"/>
      <c r="V51" s="180"/>
      <c r="W51" s="180"/>
      <c r="X51" s="180">
        <v>7</v>
      </c>
      <c r="Y51" s="180"/>
      <c r="Z51" s="180"/>
      <c r="AA51" s="180"/>
      <c r="AB51" s="180"/>
      <c r="AC51" s="180"/>
      <c r="AD51" s="180">
        <v>8</v>
      </c>
      <c r="AE51" s="180"/>
      <c r="AF51" s="180"/>
      <c r="AG51" s="243"/>
      <c r="AH51" s="243"/>
      <c r="AI51" s="243"/>
      <c r="AJ51" s="243">
        <v>9</v>
      </c>
      <c r="AK51" s="180"/>
      <c r="AL51" s="180"/>
      <c r="AM51" s="149"/>
    </row>
    <row r="52" spans="1:40" s="147" customFormat="1" ht="15" customHeight="1">
      <c r="A52" s="147" t="s">
        <v>58</v>
      </c>
      <c r="B52" s="159"/>
      <c r="C52" s="159"/>
      <c r="D52" s="159"/>
      <c r="E52" s="159"/>
      <c r="F52" s="159"/>
      <c r="G52" s="159"/>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row>
    <row r="53" spans="1:40" s="147" customFormat="1" ht="15" customHeight="1">
      <c r="A53" s="147" t="s">
        <v>177</v>
      </c>
      <c r="B53" s="159"/>
      <c r="C53" s="159"/>
      <c r="D53" s="159"/>
      <c r="E53" s="159"/>
      <c r="F53" s="159"/>
      <c r="G53" s="159"/>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row>
    <row r="54" spans="1:40" s="147" customFormat="1" ht="15" customHeight="1">
      <c r="A54" s="147" t="s">
        <v>46</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row>
    <row r="55" spans="1:40" s="147" customFormat="1" ht="15" customHeight="1">
      <c r="A55" s="147" t="s">
        <v>178</v>
      </c>
      <c r="B55" s="159"/>
      <c r="C55" s="159"/>
      <c r="D55" s="159"/>
      <c r="E55" s="159"/>
      <c r="F55" s="159"/>
      <c r="G55" s="159"/>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row>
    <row r="56" spans="1:40" ht="15" customHeight="1">
      <c r="A56" s="147" t="s">
        <v>179</v>
      </c>
      <c r="B56" s="169"/>
      <c r="C56" s="147"/>
      <c r="D56" s="147"/>
      <c r="E56" s="147"/>
      <c r="F56" s="147"/>
      <c r="G56" s="147"/>
    </row>
    <row r="57" spans="1:40" ht="15" customHeight="1">
      <c r="A57" s="147" t="s">
        <v>180</v>
      </c>
      <c r="B57" s="169"/>
      <c r="C57" s="147"/>
      <c r="D57" s="147"/>
      <c r="E57" s="147"/>
      <c r="F57" s="147"/>
      <c r="G57" s="147"/>
    </row>
    <row r="58" spans="1:40" ht="15" customHeight="1">
      <c r="A58" s="147"/>
      <c r="B58" s="157" t="s">
        <v>182</v>
      </c>
      <c r="C58" s="157" t="s">
        <v>183</v>
      </c>
      <c r="D58" s="157"/>
      <c r="E58" s="157"/>
      <c r="F58" s="147"/>
      <c r="G58" s="147"/>
    </row>
    <row r="59" spans="1:40" ht="15" customHeight="1">
      <c r="A59" s="147"/>
      <c r="B59" s="170" t="s">
        <v>186</v>
      </c>
      <c r="C59" s="181" t="s">
        <v>187</v>
      </c>
      <c r="D59" s="181"/>
      <c r="E59" s="181"/>
      <c r="F59" s="147"/>
      <c r="G59" s="147"/>
    </row>
    <row r="60" spans="1:40" ht="15" customHeight="1">
      <c r="A60" s="147"/>
      <c r="B60" s="170" t="s">
        <v>188</v>
      </c>
      <c r="C60" s="181" t="s">
        <v>189</v>
      </c>
      <c r="D60" s="181"/>
      <c r="E60" s="181"/>
      <c r="F60" s="147"/>
      <c r="G60" s="147"/>
    </row>
    <row r="61" spans="1:40" ht="15" customHeight="1">
      <c r="A61" s="147"/>
      <c r="B61" s="170" t="s">
        <v>190</v>
      </c>
      <c r="C61" s="181" t="s">
        <v>191</v>
      </c>
      <c r="D61" s="181"/>
      <c r="E61" s="181"/>
      <c r="F61" s="147"/>
      <c r="G61" s="147"/>
    </row>
    <row r="62" spans="1:40" ht="15" customHeight="1">
      <c r="A62" s="147"/>
      <c r="B62" s="170" t="s">
        <v>193</v>
      </c>
      <c r="C62" s="181" t="s">
        <v>194</v>
      </c>
      <c r="D62" s="181"/>
      <c r="E62" s="181"/>
      <c r="F62" s="147"/>
      <c r="G62" s="147"/>
    </row>
    <row r="63" spans="1:40" ht="15" customHeight="1">
      <c r="A63" s="147"/>
      <c r="B63" s="147" t="s">
        <v>196</v>
      </c>
      <c r="C63" s="147"/>
      <c r="D63" s="147"/>
      <c r="E63" s="147"/>
      <c r="F63" s="147"/>
      <c r="G63" s="147"/>
    </row>
    <row r="64" spans="1:40" ht="15" customHeight="1">
      <c r="A64" s="147"/>
      <c r="B64" s="147" t="s">
        <v>35</v>
      </c>
      <c r="C64" s="147"/>
      <c r="D64" s="147"/>
      <c r="E64" s="147"/>
      <c r="F64" s="147"/>
      <c r="G64" s="147"/>
    </row>
    <row r="65" spans="1:7" ht="15" customHeight="1">
      <c r="A65" s="147"/>
      <c r="B65" s="147" t="s">
        <v>197</v>
      </c>
      <c r="C65" s="147"/>
      <c r="D65" s="147"/>
      <c r="E65" s="147"/>
      <c r="F65" s="147"/>
      <c r="G65" s="147"/>
    </row>
    <row r="66" spans="1:7" ht="15" customHeight="1">
      <c r="A66" s="147" t="s">
        <v>198</v>
      </c>
      <c r="B66" s="169"/>
      <c r="C66" s="147"/>
      <c r="D66" s="147"/>
      <c r="E66" s="147"/>
      <c r="F66" s="147"/>
      <c r="G66" s="147"/>
    </row>
    <row r="67" spans="1:7" ht="15" customHeight="1">
      <c r="A67" s="147" t="s">
        <v>2</v>
      </c>
      <c r="B67" s="169"/>
      <c r="C67" s="147"/>
      <c r="D67" s="147"/>
      <c r="E67" s="147"/>
      <c r="F67" s="147"/>
      <c r="G67" s="147"/>
    </row>
    <row r="68" spans="1:7" ht="15" customHeight="1">
      <c r="A68" s="147" t="s">
        <v>199</v>
      </c>
      <c r="B68" s="169"/>
      <c r="C68" s="147"/>
      <c r="D68" s="147"/>
      <c r="E68" s="147"/>
      <c r="F68" s="147"/>
      <c r="G68" s="147"/>
    </row>
    <row r="69" spans="1:7" ht="15" customHeight="1">
      <c r="A69" s="147" t="s">
        <v>200</v>
      </c>
      <c r="B69" s="169"/>
      <c r="C69" s="147"/>
      <c r="D69" s="147"/>
      <c r="E69" s="147"/>
      <c r="F69" s="147"/>
      <c r="G69" s="147"/>
    </row>
    <row r="70" spans="1:7" ht="15" customHeight="1">
      <c r="A70" s="147" t="s">
        <v>202</v>
      </c>
      <c r="B70" s="169"/>
      <c r="C70" s="147"/>
      <c r="D70" s="147"/>
      <c r="E70" s="147"/>
      <c r="F70" s="147"/>
      <c r="G70" s="147"/>
    </row>
    <row r="71" spans="1:7" ht="15" customHeight="1">
      <c r="A71" s="147" t="s">
        <v>204</v>
      </c>
      <c r="B71" s="169"/>
      <c r="C71" s="147"/>
      <c r="D71" s="147"/>
      <c r="E71" s="147"/>
      <c r="F71" s="147"/>
      <c r="G71" s="147"/>
    </row>
    <row r="72" spans="1:7" ht="15" customHeight="1">
      <c r="A72" s="147"/>
      <c r="B72" s="147" t="s">
        <v>104</v>
      </c>
      <c r="C72" s="147"/>
      <c r="D72" s="147"/>
      <c r="E72" s="147"/>
      <c r="F72" s="147"/>
      <c r="G72" s="147"/>
    </row>
    <row r="73" spans="1:7" ht="15" customHeight="1">
      <c r="A73" s="147"/>
      <c r="B73" s="147" t="s">
        <v>206</v>
      </c>
      <c r="C73" s="147"/>
      <c r="D73" s="147"/>
      <c r="E73" s="147"/>
      <c r="F73" s="147"/>
      <c r="G73" s="147"/>
    </row>
    <row r="74" spans="1:7" ht="15" customHeight="1">
      <c r="A74" s="147" t="s">
        <v>138</v>
      </c>
      <c r="B74" s="169"/>
      <c r="C74" s="147"/>
      <c r="D74" s="147"/>
      <c r="E74" s="147"/>
      <c r="F74" s="147"/>
      <c r="G74" s="147"/>
    </row>
    <row r="75" spans="1:7" ht="15" customHeight="1">
      <c r="A75" s="147" t="s">
        <v>208</v>
      </c>
      <c r="B75" s="169"/>
      <c r="C75" s="147"/>
      <c r="D75" s="147"/>
      <c r="E75" s="147"/>
      <c r="F75" s="147"/>
      <c r="G75" s="147"/>
    </row>
    <row r="76" spans="1:7" ht="15" customHeight="1">
      <c r="A76" s="147" t="s">
        <v>209</v>
      </c>
      <c r="B76" s="169"/>
      <c r="C76" s="147"/>
      <c r="D76" s="147"/>
      <c r="E76" s="147"/>
      <c r="F76" s="147"/>
      <c r="G76" s="147"/>
    </row>
    <row r="77" spans="1:7" ht="15" customHeight="1">
      <c r="A77" s="147" t="s">
        <v>211</v>
      </c>
      <c r="B77" s="169"/>
      <c r="C77" s="147"/>
      <c r="D77" s="147"/>
      <c r="E77" s="147"/>
      <c r="F77" s="147"/>
      <c r="G77" s="147"/>
    </row>
    <row r="78" spans="1:7" ht="15" customHeight="1">
      <c r="A78" s="147" t="s">
        <v>213</v>
      </c>
      <c r="B78" s="169"/>
      <c r="C78" s="147"/>
      <c r="D78" s="147"/>
      <c r="E78" s="147"/>
      <c r="F78" s="147"/>
      <c r="G78" s="147"/>
    </row>
    <row r="79" spans="1:7" ht="15" customHeight="1">
      <c r="A79" s="147" t="s">
        <v>66</v>
      </c>
      <c r="B79" s="169"/>
      <c r="C79" s="147"/>
      <c r="D79" s="147"/>
      <c r="E79" s="147"/>
      <c r="F79" s="147"/>
      <c r="G79" s="147"/>
    </row>
    <row r="80" spans="1:7" ht="15" customHeight="1">
      <c r="A80" s="147" t="s">
        <v>215</v>
      </c>
      <c r="B80" s="169"/>
      <c r="C80" s="147"/>
      <c r="D80" s="147"/>
      <c r="E80" s="147"/>
      <c r="F80" s="147"/>
      <c r="G80" s="147"/>
    </row>
    <row r="81" spans="1:7" ht="15" customHeight="1">
      <c r="A81" s="147" t="s">
        <v>216</v>
      </c>
      <c r="B81" s="169"/>
      <c r="C81" s="147"/>
      <c r="D81" s="147"/>
      <c r="E81" s="147"/>
      <c r="F81" s="147"/>
      <c r="G81" s="147"/>
    </row>
  </sheetData>
  <mergeCells count="145">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41:B41"/>
    <mergeCell ref="C41:D41"/>
    <mergeCell ref="E41:H41"/>
    <mergeCell ref="I41:N41"/>
    <mergeCell ref="A42:B42"/>
    <mergeCell ref="C42:D42"/>
    <mergeCell ref="E42:H42"/>
    <mergeCell ref="I42:N42"/>
    <mergeCell ref="C45:D45"/>
    <mergeCell ref="E45:H45"/>
    <mergeCell ref="I45:N45"/>
    <mergeCell ref="O45:T45"/>
    <mergeCell ref="U45:Z45"/>
    <mergeCell ref="AA45:AF45"/>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C49:D49"/>
    <mergeCell ref="E49:H49"/>
    <mergeCell ref="I49:N49"/>
    <mergeCell ref="O49:T49"/>
    <mergeCell ref="U49:Z49"/>
    <mergeCell ref="AA49:AF49"/>
    <mergeCell ref="AG49:AK49"/>
    <mergeCell ref="AL49:AM49"/>
    <mergeCell ref="C58:E58"/>
    <mergeCell ref="C59:E59"/>
    <mergeCell ref="C60:E60"/>
    <mergeCell ref="C61:E61"/>
    <mergeCell ref="C62:E62"/>
    <mergeCell ref="A7:A10"/>
    <mergeCell ref="B7:B8"/>
    <mergeCell ref="C7:C10"/>
    <mergeCell ref="D7:D10"/>
    <mergeCell ref="E7:E10"/>
    <mergeCell ref="AK7:AK10"/>
    <mergeCell ref="AL7:AL10"/>
    <mergeCell ref="AM7:AN10"/>
    <mergeCell ref="B9:B10"/>
    <mergeCell ref="AL37:AL38"/>
  </mergeCells>
  <phoneticPr fontId="4"/>
  <dataValidations count="6">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 operator="greaterThanOrEqual" allowBlank="1" showDropDown="0" showInputMessage="1" showErrorMessage="1" sqref="L43 I43 AJ37:AJ38 AL37 L39 I39"/>
    <dataValidation type="whole" operator="greaterThanOrEqual" allowBlank="1" showDropDown="0" showInputMessage="1" showErrorMessage="1" sqref="I37:I38 D37:F38 AG37:AG38 O37:O38 AD37:AD38 AA37:AA38 X37:X38 U37:U38 R37:R38 L37:L38">
      <formula1>0</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sheetPr codeName="Sheet11">
    <pageSetUpPr fitToPage="1"/>
  </sheetPr>
  <dimension ref="A1:AQ89"/>
  <sheetViews>
    <sheetView showGridLines="0" tabSelected="1" view="pageBreakPreview" zoomScaleSheetLayoutView="100" workbookViewId="0">
      <selection activeCell="AP3" sqref="AP3"/>
    </sheetView>
  </sheetViews>
  <sheetFormatPr defaultColWidth="8.25" defaultRowHeight="21" customHeight="1"/>
  <cols>
    <col min="1" max="1" width="2.625" style="145" customWidth="1"/>
    <col min="2" max="2" width="1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184</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151</v>
      </c>
      <c r="AH5" s="208">
        <v>40</v>
      </c>
      <c r="AI5" s="208"/>
      <c r="AJ5" s="208"/>
      <c r="AK5" s="204" t="s">
        <v>152</v>
      </c>
      <c r="AL5" s="215">
        <v>160</v>
      </c>
      <c r="AM5" s="204" t="s">
        <v>153</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339" t="s">
        <v>154</v>
      </c>
      <c r="B7" s="163" t="s">
        <v>136</v>
      </c>
      <c r="C7" s="160" t="s">
        <v>156</v>
      </c>
      <c r="D7" s="157" t="s">
        <v>158</v>
      </c>
      <c r="E7" s="154" t="s">
        <v>159</v>
      </c>
      <c r="F7" s="193" t="s">
        <v>162</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163</v>
      </c>
      <c r="AL7" s="160" t="s">
        <v>165</v>
      </c>
      <c r="AM7" s="220" t="s">
        <v>3</v>
      </c>
      <c r="AN7" s="220"/>
    </row>
    <row r="8" spans="1:40" ht="15" customHeight="1">
      <c r="A8" s="339"/>
      <c r="B8" s="164"/>
      <c r="C8" s="160"/>
      <c r="D8" s="157"/>
      <c r="E8" s="154"/>
      <c r="F8" s="157" t="s">
        <v>167</v>
      </c>
      <c r="G8" s="157"/>
      <c r="H8" s="157"/>
      <c r="I8" s="157"/>
      <c r="J8" s="157"/>
      <c r="K8" s="157"/>
      <c r="L8" s="157"/>
      <c r="M8" s="157" t="s">
        <v>168</v>
      </c>
      <c r="N8" s="157"/>
      <c r="O8" s="157"/>
      <c r="P8" s="157"/>
      <c r="Q8" s="157"/>
      <c r="R8" s="157"/>
      <c r="S8" s="157"/>
      <c r="T8" s="157" t="s">
        <v>170</v>
      </c>
      <c r="U8" s="157"/>
      <c r="V8" s="157"/>
      <c r="W8" s="157"/>
      <c r="X8" s="157"/>
      <c r="Y8" s="157"/>
      <c r="Z8" s="157"/>
      <c r="AA8" s="157" t="s">
        <v>173</v>
      </c>
      <c r="AB8" s="157"/>
      <c r="AC8" s="157"/>
      <c r="AD8" s="157"/>
      <c r="AE8" s="157"/>
      <c r="AF8" s="157"/>
      <c r="AG8" s="157"/>
      <c r="AH8" s="157" t="s">
        <v>174</v>
      </c>
      <c r="AI8" s="157"/>
      <c r="AJ8" s="157"/>
      <c r="AK8" s="189"/>
      <c r="AL8" s="160"/>
      <c r="AM8" s="220"/>
      <c r="AN8" s="220"/>
    </row>
    <row r="9" spans="1:40" ht="15" customHeight="1">
      <c r="A9" s="339"/>
      <c r="B9" s="165" t="s">
        <v>221</v>
      </c>
      <c r="C9" s="160"/>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339"/>
      <c r="B10" s="304"/>
      <c r="C10" s="160"/>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167" t="s">
        <v>223</v>
      </c>
      <c r="C11" s="175" t="s">
        <v>186</v>
      </c>
      <c r="D11" s="183"/>
      <c r="E11" s="183" t="s">
        <v>224</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14">
        <f t="shared" ref="AK11:AK31" si="0">+SUM(F11:AJ11)</f>
        <v>160</v>
      </c>
      <c r="AL11" s="216">
        <f t="shared" ref="AL11:AL31" si="1">IF($AK$3="４週",AK11/4,AK11/(DAY(EOMONTH($F$9,0))/7))</f>
        <v>40</v>
      </c>
      <c r="AM11" s="221"/>
      <c r="AN11" s="221"/>
    </row>
    <row r="12" spans="1:40" ht="18" customHeight="1">
      <c r="A12" s="153">
        <v>2</v>
      </c>
      <c r="B12" s="167" t="s">
        <v>270</v>
      </c>
      <c r="C12" s="175" t="s">
        <v>186</v>
      </c>
      <c r="D12" s="183"/>
      <c r="E12" s="183" t="s">
        <v>400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si="0"/>
        <v>160</v>
      </c>
      <c r="AL12" s="216">
        <f t="shared" si="1"/>
        <v>40</v>
      </c>
      <c r="AM12" s="221"/>
      <c r="AN12" s="221"/>
    </row>
    <row r="13" spans="1:40" ht="18" customHeight="1">
      <c r="A13" s="153">
        <v>3</v>
      </c>
      <c r="B13" s="167" t="s">
        <v>318</v>
      </c>
      <c r="C13" s="175" t="s">
        <v>188</v>
      </c>
      <c r="D13" s="183"/>
      <c r="E13" s="183" t="s">
        <v>27</v>
      </c>
      <c r="F13" s="186">
        <v>8</v>
      </c>
      <c r="G13" s="186"/>
      <c r="H13" s="186">
        <v>8</v>
      </c>
      <c r="I13" s="186"/>
      <c r="J13" s="186"/>
      <c r="K13" s="186"/>
      <c r="L13" s="186">
        <v>8</v>
      </c>
      <c r="M13" s="186"/>
      <c r="N13" s="186">
        <v>8</v>
      </c>
      <c r="O13" s="186"/>
      <c r="P13" s="186"/>
      <c r="Q13" s="186"/>
      <c r="R13" s="186">
        <v>8</v>
      </c>
      <c r="S13" s="186"/>
      <c r="T13" s="186">
        <v>8</v>
      </c>
      <c r="U13" s="186"/>
      <c r="V13" s="186">
        <v>8</v>
      </c>
      <c r="W13" s="186"/>
      <c r="X13" s="186"/>
      <c r="Y13" s="186"/>
      <c r="Z13" s="186">
        <v>8</v>
      </c>
      <c r="AA13" s="186"/>
      <c r="AB13" s="186">
        <v>8</v>
      </c>
      <c r="AC13" s="186"/>
      <c r="AD13" s="186"/>
      <c r="AE13" s="186"/>
      <c r="AF13" s="186">
        <v>8</v>
      </c>
      <c r="AG13" s="186"/>
      <c r="AH13" s="186"/>
      <c r="AI13" s="186"/>
      <c r="AJ13" s="186"/>
      <c r="AK13" s="214">
        <f t="shared" si="0"/>
        <v>80</v>
      </c>
      <c r="AL13" s="216">
        <f t="shared" si="1"/>
        <v>20</v>
      </c>
      <c r="AM13" s="221"/>
      <c r="AN13" s="221"/>
    </row>
    <row r="14" spans="1:40" ht="18" customHeight="1">
      <c r="A14" s="153">
        <v>4</v>
      </c>
      <c r="B14" s="167" t="s">
        <v>318</v>
      </c>
      <c r="C14" s="175" t="s">
        <v>188</v>
      </c>
      <c r="D14" s="183"/>
      <c r="E14" s="183" t="s">
        <v>401</v>
      </c>
      <c r="F14" s="186"/>
      <c r="G14" s="186">
        <v>8</v>
      </c>
      <c r="H14" s="186"/>
      <c r="I14" s="186"/>
      <c r="J14" s="186"/>
      <c r="K14" s="186">
        <v>8</v>
      </c>
      <c r="L14" s="186"/>
      <c r="M14" s="186">
        <v>8</v>
      </c>
      <c r="N14" s="186"/>
      <c r="O14" s="186">
        <v>8</v>
      </c>
      <c r="P14" s="186"/>
      <c r="Q14" s="186"/>
      <c r="R14" s="186"/>
      <c r="S14" s="186">
        <v>8</v>
      </c>
      <c r="T14" s="186"/>
      <c r="U14" s="186">
        <v>8</v>
      </c>
      <c r="V14" s="186"/>
      <c r="W14" s="186"/>
      <c r="X14" s="186"/>
      <c r="Y14" s="186">
        <v>8</v>
      </c>
      <c r="Z14" s="186"/>
      <c r="AA14" s="186">
        <v>8</v>
      </c>
      <c r="AB14" s="186"/>
      <c r="AC14" s="186">
        <v>8</v>
      </c>
      <c r="AD14" s="186"/>
      <c r="AE14" s="186"/>
      <c r="AF14" s="186"/>
      <c r="AG14" s="186">
        <v>8</v>
      </c>
      <c r="AH14" s="186"/>
      <c r="AI14" s="186"/>
      <c r="AJ14" s="186"/>
      <c r="AK14" s="214">
        <f t="shared" si="0"/>
        <v>80</v>
      </c>
      <c r="AL14" s="216">
        <f t="shared" si="1"/>
        <v>20</v>
      </c>
      <c r="AM14" s="221"/>
      <c r="AN14" s="221"/>
    </row>
    <row r="15" spans="1:40" ht="18" customHeight="1">
      <c r="A15" s="153">
        <v>5</v>
      </c>
      <c r="B15" s="167" t="s">
        <v>271</v>
      </c>
      <c r="C15" s="175" t="s">
        <v>188</v>
      </c>
      <c r="D15" s="183"/>
      <c r="E15" s="183" t="s">
        <v>369</v>
      </c>
      <c r="F15" s="186">
        <v>8</v>
      </c>
      <c r="G15" s="186"/>
      <c r="H15" s="186">
        <v>8</v>
      </c>
      <c r="I15" s="186"/>
      <c r="J15" s="186"/>
      <c r="K15" s="186"/>
      <c r="L15" s="186">
        <v>8</v>
      </c>
      <c r="M15" s="186"/>
      <c r="N15" s="186">
        <v>8</v>
      </c>
      <c r="O15" s="186"/>
      <c r="P15" s="186"/>
      <c r="Q15" s="186"/>
      <c r="R15" s="186">
        <v>8</v>
      </c>
      <c r="S15" s="186"/>
      <c r="T15" s="186">
        <v>8</v>
      </c>
      <c r="U15" s="186"/>
      <c r="V15" s="186">
        <v>8</v>
      </c>
      <c r="W15" s="186"/>
      <c r="X15" s="186"/>
      <c r="Y15" s="186"/>
      <c r="Z15" s="186">
        <v>8</v>
      </c>
      <c r="AA15" s="186"/>
      <c r="AB15" s="186">
        <v>8</v>
      </c>
      <c r="AC15" s="186"/>
      <c r="AD15" s="186"/>
      <c r="AE15" s="186"/>
      <c r="AF15" s="186">
        <v>8</v>
      </c>
      <c r="AG15" s="186"/>
      <c r="AH15" s="186"/>
      <c r="AI15" s="186"/>
      <c r="AJ15" s="186"/>
      <c r="AK15" s="214">
        <f t="shared" si="0"/>
        <v>80</v>
      </c>
      <c r="AL15" s="216">
        <f t="shared" si="1"/>
        <v>20</v>
      </c>
      <c r="AM15" s="221"/>
      <c r="AN15" s="221"/>
    </row>
    <row r="16" spans="1:40" ht="18" customHeight="1">
      <c r="A16" s="153">
        <v>6</v>
      </c>
      <c r="B16" s="167" t="s">
        <v>271</v>
      </c>
      <c r="C16" s="175" t="s">
        <v>188</v>
      </c>
      <c r="D16" s="183"/>
      <c r="E16" s="183" t="s">
        <v>386</v>
      </c>
      <c r="F16" s="186"/>
      <c r="G16" s="186">
        <v>8</v>
      </c>
      <c r="H16" s="186"/>
      <c r="I16" s="186"/>
      <c r="J16" s="186"/>
      <c r="K16" s="186">
        <v>8</v>
      </c>
      <c r="L16" s="186"/>
      <c r="M16" s="186">
        <v>8</v>
      </c>
      <c r="N16" s="186"/>
      <c r="O16" s="186">
        <v>8</v>
      </c>
      <c r="P16" s="186"/>
      <c r="Q16" s="186"/>
      <c r="R16" s="186"/>
      <c r="S16" s="186">
        <v>8</v>
      </c>
      <c r="T16" s="186"/>
      <c r="U16" s="186">
        <v>8</v>
      </c>
      <c r="V16" s="186"/>
      <c r="W16" s="186"/>
      <c r="X16" s="186"/>
      <c r="Y16" s="186">
        <v>8</v>
      </c>
      <c r="Z16" s="186"/>
      <c r="AA16" s="186">
        <v>8</v>
      </c>
      <c r="AB16" s="186"/>
      <c r="AC16" s="186">
        <v>8</v>
      </c>
      <c r="AD16" s="186"/>
      <c r="AE16" s="186"/>
      <c r="AF16" s="186"/>
      <c r="AG16" s="186">
        <v>8</v>
      </c>
      <c r="AH16" s="186"/>
      <c r="AI16" s="186"/>
      <c r="AJ16" s="186"/>
      <c r="AK16" s="214">
        <f t="shared" si="0"/>
        <v>80</v>
      </c>
      <c r="AL16" s="216">
        <f t="shared" si="1"/>
        <v>20</v>
      </c>
      <c r="AM16" s="221"/>
      <c r="AN16" s="221"/>
    </row>
    <row r="17" spans="1:40" ht="18" customHeight="1">
      <c r="A17" s="153">
        <v>7</v>
      </c>
      <c r="B17" s="343" t="s">
        <v>42</v>
      </c>
      <c r="C17" s="176" t="s">
        <v>188</v>
      </c>
      <c r="D17" s="183"/>
      <c r="E17" s="191" t="s">
        <v>27</v>
      </c>
      <c r="F17" s="186"/>
      <c r="G17" s="186">
        <v>8</v>
      </c>
      <c r="H17" s="186"/>
      <c r="I17" s="186"/>
      <c r="J17" s="186"/>
      <c r="K17" s="186">
        <v>8</v>
      </c>
      <c r="L17" s="186"/>
      <c r="M17" s="186">
        <v>8</v>
      </c>
      <c r="N17" s="186"/>
      <c r="O17" s="186">
        <v>8</v>
      </c>
      <c r="P17" s="186"/>
      <c r="Q17" s="186"/>
      <c r="R17" s="186"/>
      <c r="S17" s="186">
        <v>8</v>
      </c>
      <c r="T17" s="186"/>
      <c r="U17" s="186">
        <v>8</v>
      </c>
      <c r="V17" s="186"/>
      <c r="W17" s="186"/>
      <c r="X17" s="186"/>
      <c r="Y17" s="186">
        <v>8</v>
      </c>
      <c r="Z17" s="186"/>
      <c r="AA17" s="186">
        <v>8</v>
      </c>
      <c r="AB17" s="186"/>
      <c r="AC17" s="186">
        <v>8</v>
      </c>
      <c r="AD17" s="186"/>
      <c r="AE17" s="186"/>
      <c r="AF17" s="186"/>
      <c r="AG17" s="186">
        <v>8</v>
      </c>
      <c r="AH17" s="186"/>
      <c r="AI17" s="186"/>
      <c r="AJ17" s="186"/>
      <c r="AK17" s="214">
        <f t="shared" si="0"/>
        <v>80</v>
      </c>
      <c r="AL17" s="216">
        <f t="shared" si="1"/>
        <v>20</v>
      </c>
      <c r="AM17" s="221"/>
      <c r="AN17" s="221"/>
    </row>
    <row r="18" spans="1:40" ht="18" customHeight="1">
      <c r="A18" s="153">
        <v>8</v>
      </c>
      <c r="B18" s="343" t="s">
        <v>42</v>
      </c>
      <c r="C18" s="176" t="s">
        <v>188</v>
      </c>
      <c r="D18" s="183"/>
      <c r="E18" s="191" t="s">
        <v>401</v>
      </c>
      <c r="F18" s="186">
        <v>8</v>
      </c>
      <c r="G18" s="186"/>
      <c r="H18" s="186">
        <v>8</v>
      </c>
      <c r="I18" s="186"/>
      <c r="J18" s="186"/>
      <c r="K18" s="186"/>
      <c r="L18" s="186">
        <v>8</v>
      </c>
      <c r="M18" s="186"/>
      <c r="N18" s="186">
        <v>8</v>
      </c>
      <c r="O18" s="186"/>
      <c r="P18" s="186"/>
      <c r="Q18" s="186"/>
      <c r="R18" s="186">
        <v>8</v>
      </c>
      <c r="S18" s="186"/>
      <c r="T18" s="186">
        <v>8</v>
      </c>
      <c r="U18" s="186"/>
      <c r="V18" s="186">
        <v>8</v>
      </c>
      <c r="W18" s="186"/>
      <c r="X18" s="186"/>
      <c r="Y18" s="186"/>
      <c r="Z18" s="186">
        <v>8</v>
      </c>
      <c r="AA18" s="186"/>
      <c r="AB18" s="186">
        <v>8</v>
      </c>
      <c r="AC18" s="186"/>
      <c r="AD18" s="186"/>
      <c r="AE18" s="186"/>
      <c r="AF18" s="186">
        <v>8</v>
      </c>
      <c r="AG18" s="186"/>
      <c r="AH18" s="186"/>
      <c r="AI18" s="186"/>
      <c r="AJ18" s="186"/>
      <c r="AK18" s="214">
        <f t="shared" si="0"/>
        <v>80</v>
      </c>
      <c r="AL18" s="216">
        <f t="shared" si="1"/>
        <v>20</v>
      </c>
      <c r="AM18" s="221"/>
      <c r="AN18" s="221"/>
    </row>
    <row r="19" spans="1:40" ht="18" customHeight="1">
      <c r="A19" s="153">
        <v>9</v>
      </c>
      <c r="B19" s="343" t="s">
        <v>42</v>
      </c>
      <c r="C19" s="176" t="s">
        <v>188</v>
      </c>
      <c r="D19" s="183"/>
      <c r="E19" s="191" t="s">
        <v>369</v>
      </c>
      <c r="F19" s="186"/>
      <c r="G19" s="186">
        <v>8</v>
      </c>
      <c r="H19" s="186"/>
      <c r="I19" s="186"/>
      <c r="J19" s="186"/>
      <c r="K19" s="186">
        <v>8</v>
      </c>
      <c r="L19" s="186"/>
      <c r="M19" s="186">
        <v>8</v>
      </c>
      <c r="N19" s="186"/>
      <c r="O19" s="186">
        <v>8</v>
      </c>
      <c r="P19" s="186"/>
      <c r="Q19" s="186"/>
      <c r="R19" s="186"/>
      <c r="S19" s="186">
        <v>8</v>
      </c>
      <c r="T19" s="186"/>
      <c r="U19" s="186">
        <v>8</v>
      </c>
      <c r="V19" s="186"/>
      <c r="W19" s="186"/>
      <c r="X19" s="186"/>
      <c r="Y19" s="186">
        <v>8</v>
      </c>
      <c r="Z19" s="186"/>
      <c r="AA19" s="186">
        <v>8</v>
      </c>
      <c r="AB19" s="186"/>
      <c r="AC19" s="186">
        <v>8</v>
      </c>
      <c r="AD19" s="186"/>
      <c r="AE19" s="186"/>
      <c r="AF19" s="186"/>
      <c r="AG19" s="186">
        <v>8</v>
      </c>
      <c r="AH19" s="186"/>
      <c r="AI19" s="186"/>
      <c r="AJ19" s="186"/>
      <c r="AK19" s="214">
        <f t="shared" si="0"/>
        <v>80</v>
      </c>
      <c r="AL19" s="216">
        <f t="shared" si="1"/>
        <v>20</v>
      </c>
      <c r="AM19" s="221"/>
      <c r="AN19" s="221"/>
    </row>
    <row r="20" spans="1:40" ht="18" customHeight="1">
      <c r="A20" s="153">
        <v>10</v>
      </c>
      <c r="B20" s="343" t="s">
        <v>42</v>
      </c>
      <c r="C20" s="176" t="s">
        <v>188</v>
      </c>
      <c r="D20" s="183"/>
      <c r="E20" s="191" t="s">
        <v>386</v>
      </c>
      <c r="F20" s="186">
        <v>8</v>
      </c>
      <c r="G20" s="186"/>
      <c r="H20" s="186">
        <v>8</v>
      </c>
      <c r="I20" s="186"/>
      <c r="J20" s="186"/>
      <c r="K20" s="186"/>
      <c r="L20" s="186">
        <v>8</v>
      </c>
      <c r="M20" s="186"/>
      <c r="N20" s="186">
        <v>8</v>
      </c>
      <c r="O20" s="186"/>
      <c r="P20" s="186"/>
      <c r="Q20" s="186"/>
      <c r="R20" s="186">
        <v>8</v>
      </c>
      <c r="S20" s="186"/>
      <c r="T20" s="186">
        <v>8</v>
      </c>
      <c r="U20" s="186"/>
      <c r="V20" s="186">
        <v>8</v>
      </c>
      <c r="W20" s="186"/>
      <c r="X20" s="186"/>
      <c r="Y20" s="186"/>
      <c r="Z20" s="186">
        <v>8</v>
      </c>
      <c r="AA20" s="186"/>
      <c r="AB20" s="186">
        <v>8</v>
      </c>
      <c r="AC20" s="186"/>
      <c r="AD20" s="186"/>
      <c r="AE20" s="186"/>
      <c r="AF20" s="186">
        <v>8</v>
      </c>
      <c r="AG20" s="186"/>
      <c r="AH20" s="186"/>
      <c r="AI20" s="186"/>
      <c r="AJ20" s="186"/>
      <c r="AK20" s="214">
        <f t="shared" si="0"/>
        <v>80</v>
      </c>
      <c r="AL20" s="216">
        <f t="shared" si="1"/>
        <v>20</v>
      </c>
      <c r="AM20" s="221"/>
      <c r="AN20" s="221"/>
    </row>
    <row r="21" spans="1:40" ht="18" customHeight="1">
      <c r="A21" s="153">
        <v>11</v>
      </c>
      <c r="B21" s="343"/>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0" ht="18" customHeight="1">
      <c r="A22" s="153">
        <v>12</v>
      </c>
      <c r="B22" s="343"/>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0" ht="18" customHeight="1">
      <c r="A23" s="153">
        <v>13</v>
      </c>
      <c r="B23" s="343"/>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0" ht="18" customHeight="1">
      <c r="A24" s="153">
        <v>14</v>
      </c>
      <c r="B24" s="343"/>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0" ht="18" customHeight="1">
      <c r="A25" s="153">
        <v>15</v>
      </c>
      <c r="B25" s="343"/>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0" ht="18" customHeight="1">
      <c r="A26" s="153">
        <v>16</v>
      </c>
      <c r="B26" s="343"/>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0" ht="18" customHeight="1">
      <c r="A27" s="153">
        <v>17</v>
      </c>
      <c r="B27" s="343"/>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0" ht="18" customHeight="1">
      <c r="A28" s="153">
        <v>18</v>
      </c>
      <c r="B28" s="343"/>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0" ht="18" customHeight="1">
      <c r="A29" s="153">
        <v>19</v>
      </c>
      <c r="B29" s="343"/>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0" ht="18" customHeight="1">
      <c r="A30" s="153">
        <v>20</v>
      </c>
      <c r="B30" s="343"/>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0" ht="18" customHeight="1">
      <c r="A31" s="154" t="s">
        <v>144</v>
      </c>
      <c r="B31" s="168"/>
      <c r="C31" s="168"/>
      <c r="D31" s="168"/>
      <c r="E31" s="168"/>
      <c r="F31" s="178">
        <f t="shared" ref="F31:AJ31" si="2">+SUM(F11:F30)</f>
        <v>48</v>
      </c>
      <c r="G31" s="178">
        <f t="shared" si="2"/>
        <v>48</v>
      </c>
      <c r="H31" s="178">
        <f t="shared" si="2"/>
        <v>48</v>
      </c>
      <c r="I31" s="178">
        <f t="shared" si="2"/>
        <v>0</v>
      </c>
      <c r="J31" s="178">
        <f t="shared" si="2"/>
        <v>0</v>
      </c>
      <c r="K31" s="178">
        <f t="shared" si="2"/>
        <v>48</v>
      </c>
      <c r="L31" s="178">
        <f t="shared" si="2"/>
        <v>48</v>
      </c>
      <c r="M31" s="178">
        <f t="shared" si="2"/>
        <v>48</v>
      </c>
      <c r="N31" s="178">
        <f t="shared" si="2"/>
        <v>48</v>
      </c>
      <c r="O31" s="178">
        <f t="shared" si="2"/>
        <v>48</v>
      </c>
      <c r="P31" s="178">
        <f t="shared" si="2"/>
        <v>0</v>
      </c>
      <c r="Q31" s="178">
        <f t="shared" si="2"/>
        <v>0</v>
      </c>
      <c r="R31" s="178">
        <f t="shared" si="2"/>
        <v>48</v>
      </c>
      <c r="S31" s="178">
        <f t="shared" si="2"/>
        <v>48</v>
      </c>
      <c r="T31" s="178">
        <f t="shared" si="2"/>
        <v>48</v>
      </c>
      <c r="U31" s="178">
        <f t="shared" si="2"/>
        <v>48</v>
      </c>
      <c r="V31" s="178">
        <f t="shared" si="2"/>
        <v>48</v>
      </c>
      <c r="W31" s="178">
        <f t="shared" si="2"/>
        <v>0</v>
      </c>
      <c r="X31" s="178">
        <f t="shared" si="2"/>
        <v>0</v>
      </c>
      <c r="Y31" s="178">
        <f t="shared" si="2"/>
        <v>48</v>
      </c>
      <c r="Z31" s="178">
        <f t="shared" si="2"/>
        <v>48</v>
      </c>
      <c r="AA31" s="178">
        <f t="shared" si="2"/>
        <v>48</v>
      </c>
      <c r="AB31" s="178">
        <f t="shared" si="2"/>
        <v>48</v>
      </c>
      <c r="AC31" s="178">
        <f t="shared" si="2"/>
        <v>48</v>
      </c>
      <c r="AD31" s="178">
        <f t="shared" si="2"/>
        <v>0</v>
      </c>
      <c r="AE31" s="178">
        <f t="shared" si="2"/>
        <v>0</v>
      </c>
      <c r="AF31" s="178">
        <f t="shared" si="2"/>
        <v>48</v>
      </c>
      <c r="AG31" s="178">
        <f t="shared" si="2"/>
        <v>48</v>
      </c>
      <c r="AH31" s="178">
        <f t="shared" si="2"/>
        <v>0</v>
      </c>
      <c r="AI31" s="178">
        <f t="shared" si="2"/>
        <v>0</v>
      </c>
      <c r="AJ31" s="178">
        <f t="shared" si="2"/>
        <v>0</v>
      </c>
      <c r="AK31" s="214">
        <f t="shared" si="0"/>
        <v>960</v>
      </c>
      <c r="AL31" s="216">
        <f t="shared" si="1"/>
        <v>240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21" customHeight="1">
      <c r="A34" s="156" t="s">
        <v>160</v>
      </c>
      <c r="B34" s="155"/>
      <c r="C34" s="155"/>
      <c r="D34" s="155"/>
      <c r="E34" s="155"/>
      <c r="F34" s="155"/>
      <c r="G34" s="147"/>
      <c r="H34" s="147"/>
      <c r="I34" s="147"/>
      <c r="J34" s="147"/>
      <c r="K34" s="147"/>
      <c r="L34" s="147"/>
      <c r="M34" s="147"/>
      <c r="N34" s="147"/>
      <c r="O34" s="147"/>
      <c r="AN34" s="318"/>
    </row>
    <row r="35" spans="1:43" ht="24.95" customHeight="1">
      <c r="A35" s="157"/>
      <c r="B35" s="157"/>
      <c r="C35" s="157"/>
      <c r="D35" s="185">
        <v>4</v>
      </c>
      <c r="E35" s="185">
        <v>5</v>
      </c>
      <c r="F35" s="185">
        <v>6</v>
      </c>
      <c r="G35" s="185"/>
      <c r="H35" s="185"/>
      <c r="I35" s="185">
        <v>7</v>
      </c>
      <c r="J35" s="185"/>
      <c r="K35" s="185"/>
      <c r="L35" s="185">
        <v>8</v>
      </c>
      <c r="M35" s="185"/>
      <c r="N35" s="185"/>
      <c r="O35" s="185">
        <v>9</v>
      </c>
      <c r="P35" s="185"/>
      <c r="Q35" s="185"/>
      <c r="R35" s="185">
        <v>10</v>
      </c>
      <c r="S35" s="185"/>
      <c r="T35" s="185"/>
      <c r="U35" s="185">
        <v>11</v>
      </c>
      <c r="V35" s="185"/>
      <c r="W35" s="185"/>
      <c r="X35" s="185">
        <v>12</v>
      </c>
      <c r="Y35" s="185"/>
      <c r="Z35" s="185"/>
      <c r="AA35" s="185">
        <v>1</v>
      </c>
      <c r="AB35" s="185"/>
      <c r="AC35" s="185"/>
      <c r="AD35" s="185">
        <v>2</v>
      </c>
      <c r="AE35" s="185"/>
      <c r="AF35" s="185"/>
      <c r="AG35" s="185">
        <v>3</v>
      </c>
      <c r="AH35" s="185"/>
      <c r="AI35" s="185"/>
      <c r="AJ35" s="157" t="s">
        <v>275</v>
      </c>
      <c r="AK35" s="157"/>
      <c r="AL35" s="160" t="s">
        <v>276</v>
      </c>
      <c r="AM35" s="351" t="s">
        <v>248</v>
      </c>
      <c r="AN35" s="354"/>
      <c r="AO35" s="187"/>
      <c r="AP35" s="187"/>
      <c r="AQ35" s="187"/>
    </row>
    <row r="36" spans="1:43" ht="21.95" customHeight="1">
      <c r="A36" s="158" t="s">
        <v>283</v>
      </c>
      <c r="B36" s="158"/>
      <c r="C36" s="158"/>
      <c r="D36" s="346">
        <f>SUM(D37,D38,D39,D40,D42,D44)</f>
        <v>1840</v>
      </c>
      <c r="E36" s="346">
        <f>SUM(E37,E38,E39,E40,E42,E44)</f>
        <v>1726</v>
      </c>
      <c r="F36" s="347">
        <f>SUM(F37,F38,F39,F40,F42,F44)</f>
        <v>1840</v>
      </c>
      <c r="G36" s="348"/>
      <c r="H36" s="349"/>
      <c r="I36" s="347">
        <f>SUM(I37,I38,I39,I40,I42,I44)</f>
        <v>1932</v>
      </c>
      <c r="J36" s="348">
        <f>SUM(J37,J38,J39,J40,J42,J44)</f>
        <v>0</v>
      </c>
      <c r="K36" s="349">
        <f>SUM(K37,K38,K39,K40,K42,K44)</f>
        <v>0</v>
      </c>
      <c r="L36" s="347">
        <f>SUM(L37,L38,L39,L40,L42,L44)</f>
        <v>1932</v>
      </c>
      <c r="M36" s="348"/>
      <c r="N36" s="349"/>
      <c r="O36" s="347">
        <f>SUM(O37,O38,O39,O40,O42,O44)</f>
        <v>1748</v>
      </c>
      <c r="P36" s="348"/>
      <c r="Q36" s="349"/>
      <c r="R36" s="347">
        <f>SUM(R37,R38,R39,R40,R42,R44)</f>
        <v>1840</v>
      </c>
      <c r="S36" s="348"/>
      <c r="T36" s="349"/>
      <c r="U36" s="347">
        <f t="shared" ref="U36:AI36" si="3">SUM(U37,U38,U39,U40,U42,U44)</f>
        <v>1840</v>
      </c>
      <c r="V36" s="348">
        <f t="shared" si="3"/>
        <v>0</v>
      </c>
      <c r="W36" s="349">
        <f t="shared" si="3"/>
        <v>0</v>
      </c>
      <c r="X36" s="347">
        <f t="shared" si="3"/>
        <v>1748</v>
      </c>
      <c r="Y36" s="348">
        <f t="shared" si="3"/>
        <v>0</v>
      </c>
      <c r="Z36" s="349">
        <f t="shared" si="3"/>
        <v>0</v>
      </c>
      <c r="AA36" s="347">
        <f t="shared" si="3"/>
        <v>1748</v>
      </c>
      <c r="AB36" s="348">
        <f t="shared" si="3"/>
        <v>0</v>
      </c>
      <c r="AC36" s="349">
        <f t="shared" si="3"/>
        <v>0</v>
      </c>
      <c r="AD36" s="347">
        <f t="shared" si="3"/>
        <v>1748</v>
      </c>
      <c r="AE36" s="348">
        <f t="shared" si="3"/>
        <v>0</v>
      </c>
      <c r="AF36" s="349">
        <f t="shared" si="3"/>
        <v>0</v>
      </c>
      <c r="AG36" s="347">
        <f t="shared" si="3"/>
        <v>1840</v>
      </c>
      <c r="AH36" s="348">
        <f t="shared" si="3"/>
        <v>0</v>
      </c>
      <c r="AI36" s="349">
        <f t="shared" si="3"/>
        <v>0</v>
      </c>
      <c r="AJ36" s="181">
        <f t="shared" ref="AJ36:AJ45" si="4">SUM(D36:AI36)</f>
        <v>21782</v>
      </c>
      <c r="AK36" s="181"/>
      <c r="AL36" s="321">
        <f>ROUNDUP(AJ36/AJ46,1)</f>
        <v>92</v>
      </c>
      <c r="AM36" s="352"/>
      <c r="AN36" s="355"/>
      <c r="AO36" s="187"/>
      <c r="AP36" s="187"/>
      <c r="AQ36" s="187"/>
    </row>
    <row r="37" spans="1:43" ht="21.95" customHeight="1">
      <c r="A37" s="270" t="s">
        <v>319</v>
      </c>
      <c r="B37" s="276"/>
      <c r="C37" s="287"/>
      <c r="D37" s="186">
        <v>50</v>
      </c>
      <c r="E37" s="186">
        <v>45</v>
      </c>
      <c r="F37" s="186">
        <v>50</v>
      </c>
      <c r="G37" s="186"/>
      <c r="H37" s="186"/>
      <c r="I37" s="186">
        <v>50</v>
      </c>
      <c r="J37" s="186"/>
      <c r="K37" s="186"/>
      <c r="L37" s="186">
        <v>50</v>
      </c>
      <c r="M37" s="186"/>
      <c r="N37" s="186"/>
      <c r="O37" s="186">
        <v>45</v>
      </c>
      <c r="P37" s="186"/>
      <c r="Q37" s="186"/>
      <c r="R37" s="186">
        <v>50</v>
      </c>
      <c r="S37" s="186"/>
      <c r="T37" s="186"/>
      <c r="U37" s="186">
        <v>50</v>
      </c>
      <c r="V37" s="186"/>
      <c r="W37" s="186"/>
      <c r="X37" s="186">
        <v>45</v>
      </c>
      <c r="Y37" s="186"/>
      <c r="Z37" s="186"/>
      <c r="AA37" s="186">
        <v>45</v>
      </c>
      <c r="AB37" s="186"/>
      <c r="AC37" s="186"/>
      <c r="AD37" s="186">
        <v>45</v>
      </c>
      <c r="AE37" s="186"/>
      <c r="AF37" s="186"/>
      <c r="AG37" s="186">
        <v>50</v>
      </c>
      <c r="AH37" s="186"/>
      <c r="AI37" s="186"/>
      <c r="AJ37" s="181">
        <f t="shared" si="4"/>
        <v>575</v>
      </c>
      <c r="AK37" s="181"/>
      <c r="AL37" s="321">
        <f t="shared" ref="AL37:AL45" si="5">ROUNDUP(AJ37/$AJ$46,1)</f>
        <v>2.5</v>
      </c>
      <c r="AM37" s="352"/>
      <c r="AN37" s="355"/>
      <c r="AO37" s="187"/>
      <c r="AP37" s="187"/>
      <c r="AQ37" s="187"/>
    </row>
    <row r="38" spans="1:43" ht="21.95" customHeight="1">
      <c r="A38" s="270" t="s">
        <v>63</v>
      </c>
      <c r="B38" s="276"/>
      <c r="C38" s="287"/>
      <c r="D38" s="186">
        <v>50</v>
      </c>
      <c r="E38" s="186">
        <v>50</v>
      </c>
      <c r="F38" s="186">
        <v>50</v>
      </c>
      <c r="G38" s="186"/>
      <c r="H38" s="186"/>
      <c r="I38" s="186">
        <v>55</v>
      </c>
      <c r="J38" s="186"/>
      <c r="K38" s="186"/>
      <c r="L38" s="186">
        <v>55</v>
      </c>
      <c r="M38" s="186"/>
      <c r="N38" s="186"/>
      <c r="O38" s="186">
        <v>50</v>
      </c>
      <c r="P38" s="186"/>
      <c r="Q38" s="186"/>
      <c r="R38" s="186">
        <v>50</v>
      </c>
      <c r="S38" s="186"/>
      <c r="T38" s="186"/>
      <c r="U38" s="186">
        <v>50</v>
      </c>
      <c r="V38" s="186"/>
      <c r="W38" s="186"/>
      <c r="X38" s="186">
        <v>50</v>
      </c>
      <c r="Y38" s="186"/>
      <c r="Z38" s="186"/>
      <c r="AA38" s="186">
        <v>50</v>
      </c>
      <c r="AB38" s="186"/>
      <c r="AC38" s="186"/>
      <c r="AD38" s="186">
        <v>50</v>
      </c>
      <c r="AE38" s="186"/>
      <c r="AF38" s="186"/>
      <c r="AG38" s="186">
        <v>50</v>
      </c>
      <c r="AH38" s="186"/>
      <c r="AI38" s="186"/>
      <c r="AJ38" s="181">
        <f t="shared" si="4"/>
        <v>610</v>
      </c>
      <c r="AK38" s="181"/>
      <c r="AL38" s="321">
        <f t="shared" si="5"/>
        <v>2.6</v>
      </c>
      <c r="AM38" s="352"/>
      <c r="AN38" s="355"/>
      <c r="AO38" s="187"/>
      <c r="AP38" s="187"/>
      <c r="AQ38" s="187"/>
    </row>
    <row r="39" spans="1:43" ht="21.95" customHeight="1">
      <c r="A39" s="270" t="s">
        <v>212</v>
      </c>
      <c r="B39" s="276"/>
      <c r="C39" s="287"/>
      <c r="D39" s="186">
        <v>100</v>
      </c>
      <c r="E39" s="186">
        <v>95</v>
      </c>
      <c r="F39" s="186">
        <v>100</v>
      </c>
      <c r="G39" s="186"/>
      <c r="H39" s="186"/>
      <c r="I39" s="186">
        <v>105</v>
      </c>
      <c r="J39" s="186"/>
      <c r="K39" s="186"/>
      <c r="L39" s="186">
        <v>105</v>
      </c>
      <c r="M39" s="186"/>
      <c r="N39" s="186"/>
      <c r="O39" s="186">
        <v>95</v>
      </c>
      <c r="P39" s="186"/>
      <c r="Q39" s="186"/>
      <c r="R39" s="186">
        <v>100</v>
      </c>
      <c r="S39" s="186"/>
      <c r="T39" s="186"/>
      <c r="U39" s="186">
        <v>100</v>
      </c>
      <c r="V39" s="186"/>
      <c r="W39" s="186"/>
      <c r="X39" s="186">
        <v>95</v>
      </c>
      <c r="Y39" s="186"/>
      <c r="Z39" s="186"/>
      <c r="AA39" s="186">
        <v>95</v>
      </c>
      <c r="AB39" s="186"/>
      <c r="AC39" s="186"/>
      <c r="AD39" s="186">
        <v>95</v>
      </c>
      <c r="AE39" s="186"/>
      <c r="AF39" s="186"/>
      <c r="AG39" s="186">
        <v>100</v>
      </c>
      <c r="AH39" s="186"/>
      <c r="AI39" s="186"/>
      <c r="AJ39" s="181">
        <f t="shared" si="4"/>
        <v>1185</v>
      </c>
      <c r="AK39" s="181"/>
      <c r="AL39" s="321">
        <f t="shared" si="5"/>
        <v>5</v>
      </c>
      <c r="AM39" s="352"/>
      <c r="AN39" s="355"/>
      <c r="AO39" s="187"/>
      <c r="AP39" s="187"/>
      <c r="AQ39" s="187"/>
    </row>
    <row r="40" spans="1:43" ht="21.95" customHeight="1">
      <c r="A40" s="340" t="s">
        <v>285</v>
      </c>
      <c r="B40" s="276"/>
      <c r="C40" s="287"/>
      <c r="D40" s="186">
        <v>100</v>
      </c>
      <c r="E40" s="186">
        <v>95</v>
      </c>
      <c r="F40" s="186">
        <v>100</v>
      </c>
      <c r="G40" s="186"/>
      <c r="H40" s="186"/>
      <c r="I40" s="186">
        <v>105</v>
      </c>
      <c r="J40" s="186"/>
      <c r="K40" s="186"/>
      <c r="L40" s="186">
        <v>105</v>
      </c>
      <c r="M40" s="186"/>
      <c r="N40" s="186"/>
      <c r="O40" s="186">
        <v>95</v>
      </c>
      <c r="P40" s="186"/>
      <c r="Q40" s="186"/>
      <c r="R40" s="186">
        <v>100</v>
      </c>
      <c r="S40" s="186"/>
      <c r="T40" s="186"/>
      <c r="U40" s="186">
        <v>100</v>
      </c>
      <c r="V40" s="186"/>
      <c r="W40" s="186"/>
      <c r="X40" s="186">
        <v>95</v>
      </c>
      <c r="Y40" s="186"/>
      <c r="Z40" s="186"/>
      <c r="AA40" s="186">
        <v>95</v>
      </c>
      <c r="AB40" s="186"/>
      <c r="AC40" s="186"/>
      <c r="AD40" s="186">
        <v>95</v>
      </c>
      <c r="AE40" s="186"/>
      <c r="AF40" s="186"/>
      <c r="AG40" s="186">
        <v>100</v>
      </c>
      <c r="AH40" s="186"/>
      <c r="AI40" s="186"/>
      <c r="AJ40" s="181">
        <f t="shared" si="4"/>
        <v>1185</v>
      </c>
      <c r="AK40" s="181"/>
      <c r="AL40" s="321">
        <f t="shared" si="5"/>
        <v>5</v>
      </c>
      <c r="AM40" s="352"/>
      <c r="AN40" s="355"/>
      <c r="AO40" s="187"/>
      <c r="AP40" s="187"/>
      <c r="AQ40" s="187"/>
    </row>
    <row r="41" spans="1:43" s="338" customFormat="1" ht="21.95" customHeight="1">
      <c r="A41" s="341"/>
      <c r="B41" s="344" t="s">
        <v>320</v>
      </c>
      <c r="C41" s="345"/>
      <c r="D41" s="186">
        <v>100</v>
      </c>
      <c r="E41" s="186">
        <v>95</v>
      </c>
      <c r="F41" s="186">
        <v>100</v>
      </c>
      <c r="G41" s="186"/>
      <c r="H41" s="186"/>
      <c r="I41" s="186">
        <v>105</v>
      </c>
      <c r="J41" s="186"/>
      <c r="K41" s="186"/>
      <c r="L41" s="186">
        <v>105</v>
      </c>
      <c r="M41" s="186"/>
      <c r="N41" s="186"/>
      <c r="O41" s="186">
        <v>95</v>
      </c>
      <c r="P41" s="186"/>
      <c r="Q41" s="186"/>
      <c r="R41" s="186">
        <v>100</v>
      </c>
      <c r="S41" s="186"/>
      <c r="T41" s="186"/>
      <c r="U41" s="186">
        <v>100</v>
      </c>
      <c r="V41" s="186"/>
      <c r="W41" s="186"/>
      <c r="X41" s="186">
        <v>95</v>
      </c>
      <c r="Y41" s="186"/>
      <c r="Z41" s="186"/>
      <c r="AA41" s="186">
        <v>95</v>
      </c>
      <c r="AB41" s="186"/>
      <c r="AC41" s="186"/>
      <c r="AD41" s="186">
        <v>95</v>
      </c>
      <c r="AE41" s="186"/>
      <c r="AF41" s="186"/>
      <c r="AG41" s="186">
        <v>100</v>
      </c>
      <c r="AH41" s="186"/>
      <c r="AI41" s="186"/>
      <c r="AJ41" s="181">
        <f t="shared" si="4"/>
        <v>1185</v>
      </c>
      <c r="AK41" s="181"/>
      <c r="AL41" s="321">
        <f t="shared" si="5"/>
        <v>5</v>
      </c>
      <c r="AM41" s="353">
        <f>ROUNDUP($AJ$41/$AJ$46,1)</f>
        <v>5</v>
      </c>
      <c r="AN41" s="356"/>
      <c r="AO41" s="357"/>
      <c r="AP41" s="357"/>
      <c r="AQ41" s="357"/>
    </row>
    <row r="42" spans="1:43" ht="21.95" customHeight="1">
      <c r="A42" s="340" t="s">
        <v>286</v>
      </c>
      <c r="B42" s="276"/>
      <c r="C42" s="287"/>
      <c r="D42" s="186">
        <v>140</v>
      </c>
      <c r="E42" s="186">
        <v>131</v>
      </c>
      <c r="F42" s="186">
        <v>140</v>
      </c>
      <c r="G42" s="186"/>
      <c r="H42" s="186"/>
      <c r="I42" s="186">
        <v>147</v>
      </c>
      <c r="J42" s="186"/>
      <c r="K42" s="186"/>
      <c r="L42" s="186">
        <v>147</v>
      </c>
      <c r="M42" s="186"/>
      <c r="N42" s="186"/>
      <c r="O42" s="186">
        <v>133</v>
      </c>
      <c r="P42" s="186"/>
      <c r="Q42" s="186"/>
      <c r="R42" s="186">
        <v>140</v>
      </c>
      <c r="S42" s="186"/>
      <c r="T42" s="186"/>
      <c r="U42" s="186">
        <v>140</v>
      </c>
      <c r="V42" s="186"/>
      <c r="W42" s="186"/>
      <c r="X42" s="186">
        <v>133</v>
      </c>
      <c r="Y42" s="186"/>
      <c r="Z42" s="186"/>
      <c r="AA42" s="186">
        <v>133</v>
      </c>
      <c r="AB42" s="186"/>
      <c r="AC42" s="186"/>
      <c r="AD42" s="186">
        <v>133</v>
      </c>
      <c r="AE42" s="186"/>
      <c r="AF42" s="186"/>
      <c r="AG42" s="186">
        <v>140</v>
      </c>
      <c r="AH42" s="186"/>
      <c r="AI42" s="186"/>
      <c r="AJ42" s="181">
        <f t="shared" si="4"/>
        <v>1657</v>
      </c>
      <c r="AK42" s="181"/>
      <c r="AL42" s="321">
        <f t="shared" si="5"/>
        <v>7</v>
      </c>
      <c r="AM42" s="352"/>
      <c r="AN42" s="355"/>
      <c r="AO42" s="187"/>
      <c r="AP42" s="187"/>
      <c r="AQ42" s="187"/>
    </row>
    <row r="43" spans="1:43" s="338" customFormat="1" ht="21.95" customHeight="1">
      <c r="A43" s="342"/>
      <c r="B43" s="344" t="s">
        <v>321</v>
      </c>
      <c r="C43" s="345"/>
      <c r="D43" s="186">
        <v>140</v>
      </c>
      <c r="E43" s="186">
        <v>131</v>
      </c>
      <c r="F43" s="186">
        <v>140</v>
      </c>
      <c r="G43" s="186"/>
      <c r="H43" s="186"/>
      <c r="I43" s="186">
        <v>147</v>
      </c>
      <c r="J43" s="186"/>
      <c r="K43" s="186"/>
      <c r="L43" s="186">
        <v>147</v>
      </c>
      <c r="M43" s="186"/>
      <c r="N43" s="186"/>
      <c r="O43" s="186">
        <v>133</v>
      </c>
      <c r="P43" s="186"/>
      <c r="Q43" s="186"/>
      <c r="R43" s="186">
        <v>140</v>
      </c>
      <c r="S43" s="186"/>
      <c r="T43" s="186"/>
      <c r="U43" s="186">
        <v>140</v>
      </c>
      <c r="V43" s="186"/>
      <c r="W43" s="186"/>
      <c r="X43" s="186">
        <v>133</v>
      </c>
      <c r="Y43" s="186"/>
      <c r="Z43" s="186"/>
      <c r="AA43" s="186">
        <v>133</v>
      </c>
      <c r="AB43" s="186"/>
      <c r="AC43" s="186"/>
      <c r="AD43" s="186">
        <v>133</v>
      </c>
      <c r="AE43" s="186"/>
      <c r="AF43" s="186"/>
      <c r="AG43" s="186">
        <v>140</v>
      </c>
      <c r="AH43" s="186"/>
      <c r="AI43" s="186"/>
      <c r="AJ43" s="181">
        <f t="shared" si="4"/>
        <v>1657</v>
      </c>
      <c r="AK43" s="181"/>
      <c r="AL43" s="321">
        <f t="shared" si="5"/>
        <v>7</v>
      </c>
      <c r="AM43" s="353">
        <f>ROUNDUP($AJ$43/$AJ$46,1)</f>
        <v>7</v>
      </c>
      <c r="AN43" s="356"/>
      <c r="AO43" s="357"/>
      <c r="AP43" s="357"/>
      <c r="AQ43" s="357"/>
    </row>
    <row r="44" spans="1:43" ht="21.95" customHeight="1">
      <c r="A44" s="340" t="s">
        <v>55</v>
      </c>
      <c r="B44" s="276"/>
      <c r="C44" s="287"/>
      <c r="D44" s="186">
        <v>1400</v>
      </c>
      <c r="E44" s="186">
        <v>1310</v>
      </c>
      <c r="F44" s="186">
        <v>1400</v>
      </c>
      <c r="G44" s="186"/>
      <c r="H44" s="186"/>
      <c r="I44" s="186">
        <v>1470</v>
      </c>
      <c r="J44" s="186"/>
      <c r="K44" s="186"/>
      <c r="L44" s="186">
        <v>1470</v>
      </c>
      <c r="M44" s="186"/>
      <c r="N44" s="186"/>
      <c r="O44" s="186">
        <v>1330</v>
      </c>
      <c r="P44" s="186"/>
      <c r="Q44" s="186"/>
      <c r="R44" s="186">
        <v>1400</v>
      </c>
      <c r="S44" s="186"/>
      <c r="T44" s="186"/>
      <c r="U44" s="186">
        <v>1400</v>
      </c>
      <c r="V44" s="186"/>
      <c r="W44" s="186"/>
      <c r="X44" s="186">
        <v>1330</v>
      </c>
      <c r="Y44" s="186"/>
      <c r="Z44" s="186"/>
      <c r="AA44" s="186">
        <v>1330</v>
      </c>
      <c r="AB44" s="186"/>
      <c r="AC44" s="186"/>
      <c r="AD44" s="186">
        <v>1330</v>
      </c>
      <c r="AE44" s="186"/>
      <c r="AF44" s="186"/>
      <c r="AG44" s="186">
        <v>1400</v>
      </c>
      <c r="AH44" s="186"/>
      <c r="AI44" s="186"/>
      <c r="AJ44" s="181">
        <f t="shared" si="4"/>
        <v>16570</v>
      </c>
      <c r="AK44" s="181"/>
      <c r="AL44" s="321">
        <f t="shared" si="5"/>
        <v>70</v>
      </c>
      <c r="AM44" s="352"/>
      <c r="AN44" s="355"/>
      <c r="AO44" s="187"/>
      <c r="AP44" s="187"/>
      <c r="AQ44" s="187"/>
    </row>
    <row r="45" spans="1:43" s="338" customFormat="1" ht="21.95" customHeight="1">
      <c r="A45" s="341"/>
      <c r="B45" s="344" t="s">
        <v>320</v>
      </c>
      <c r="C45" s="345"/>
      <c r="D45" s="186">
        <v>1400</v>
      </c>
      <c r="E45" s="186">
        <v>1310</v>
      </c>
      <c r="F45" s="186">
        <v>1400</v>
      </c>
      <c r="G45" s="186"/>
      <c r="H45" s="186"/>
      <c r="I45" s="186">
        <v>1470</v>
      </c>
      <c r="J45" s="186"/>
      <c r="K45" s="186"/>
      <c r="L45" s="186">
        <v>1470</v>
      </c>
      <c r="M45" s="186"/>
      <c r="N45" s="186"/>
      <c r="O45" s="186">
        <v>1330</v>
      </c>
      <c r="P45" s="186"/>
      <c r="Q45" s="186"/>
      <c r="R45" s="186">
        <v>1400</v>
      </c>
      <c r="S45" s="186"/>
      <c r="T45" s="186"/>
      <c r="U45" s="186">
        <v>1400</v>
      </c>
      <c r="V45" s="186"/>
      <c r="W45" s="186"/>
      <c r="X45" s="186">
        <v>1330</v>
      </c>
      <c r="Y45" s="186"/>
      <c r="Z45" s="186"/>
      <c r="AA45" s="186">
        <v>1330</v>
      </c>
      <c r="AB45" s="186"/>
      <c r="AC45" s="186"/>
      <c r="AD45" s="186">
        <v>1330</v>
      </c>
      <c r="AE45" s="186"/>
      <c r="AF45" s="186"/>
      <c r="AG45" s="186">
        <v>1400</v>
      </c>
      <c r="AH45" s="186"/>
      <c r="AI45" s="186"/>
      <c r="AJ45" s="181">
        <f t="shared" si="4"/>
        <v>16570</v>
      </c>
      <c r="AK45" s="181"/>
      <c r="AL45" s="321">
        <f t="shared" si="5"/>
        <v>70</v>
      </c>
      <c r="AM45" s="353">
        <f>ROUNDUP($AJ$45/$AJ$46,1)</f>
        <v>70</v>
      </c>
      <c r="AN45" s="356"/>
      <c r="AO45" s="357"/>
      <c r="AP45" s="357"/>
      <c r="AQ45" s="357"/>
    </row>
    <row r="46" spans="1:43" ht="21.95" customHeight="1">
      <c r="A46" s="158" t="s">
        <v>279</v>
      </c>
      <c r="B46" s="158"/>
      <c r="C46" s="158"/>
      <c r="D46" s="186">
        <v>20</v>
      </c>
      <c r="E46" s="186">
        <v>19</v>
      </c>
      <c r="F46" s="186">
        <v>20</v>
      </c>
      <c r="G46" s="186"/>
      <c r="H46" s="186"/>
      <c r="I46" s="186">
        <v>21</v>
      </c>
      <c r="J46" s="186"/>
      <c r="K46" s="186"/>
      <c r="L46" s="186">
        <v>21</v>
      </c>
      <c r="M46" s="186"/>
      <c r="N46" s="186"/>
      <c r="O46" s="186">
        <v>19</v>
      </c>
      <c r="P46" s="186"/>
      <c r="Q46" s="186"/>
      <c r="R46" s="186">
        <v>20</v>
      </c>
      <c r="S46" s="186"/>
      <c r="T46" s="186"/>
      <c r="U46" s="186">
        <v>20</v>
      </c>
      <c r="V46" s="186"/>
      <c r="W46" s="186"/>
      <c r="X46" s="186">
        <v>19</v>
      </c>
      <c r="Y46" s="186"/>
      <c r="Z46" s="186"/>
      <c r="AA46" s="186">
        <v>19</v>
      </c>
      <c r="AB46" s="186"/>
      <c r="AC46" s="186"/>
      <c r="AD46" s="186">
        <v>19</v>
      </c>
      <c r="AE46" s="186"/>
      <c r="AF46" s="186"/>
      <c r="AG46" s="186">
        <v>20</v>
      </c>
      <c r="AH46" s="186"/>
      <c r="AI46" s="186"/>
      <c r="AJ46" s="181">
        <f>+SUM(D46:AI46)</f>
        <v>237</v>
      </c>
      <c r="AK46" s="181"/>
      <c r="AL46" s="322"/>
      <c r="AM46" s="352"/>
      <c r="AN46" s="355"/>
      <c r="AO46" s="187"/>
      <c r="AP46" s="187"/>
      <c r="AQ46" s="187"/>
    </row>
    <row r="47" spans="1:43" ht="5.0999999999999996" customHeight="1">
      <c r="A47" s="159"/>
      <c r="B47" s="159"/>
      <c r="C47" s="159"/>
      <c r="D47" s="187"/>
      <c r="E47" s="187"/>
      <c r="F47" s="187"/>
      <c r="G47" s="187"/>
      <c r="H47" s="18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201"/>
      <c r="AK47" s="147"/>
      <c r="AL47" s="155"/>
      <c r="AM47" s="155"/>
      <c r="AN47" s="149"/>
    </row>
    <row r="48" spans="1:43" ht="18" customHeight="1">
      <c r="A48" s="156" t="s">
        <v>229</v>
      </c>
      <c r="B48" s="147"/>
      <c r="D48" s="147"/>
      <c r="E48" s="147"/>
      <c r="F48" s="147"/>
      <c r="G48" s="147"/>
      <c r="H48" s="147"/>
      <c r="I48" s="147"/>
      <c r="J48" s="147"/>
      <c r="K48" s="147"/>
      <c r="L48" s="147"/>
      <c r="M48" s="147"/>
      <c r="N48" s="147"/>
      <c r="O48" s="147"/>
      <c r="P48" s="147"/>
      <c r="Q48" s="147"/>
      <c r="R48" s="147"/>
      <c r="S48" s="147"/>
      <c r="T48" s="147"/>
      <c r="U48" s="147"/>
      <c r="V48" s="147"/>
      <c r="W48" s="155"/>
      <c r="X48" s="147"/>
      <c r="Y48" s="147"/>
      <c r="Z48" s="147"/>
      <c r="AA48" s="147"/>
      <c r="AB48" s="147"/>
      <c r="AC48" s="147"/>
      <c r="AD48" s="147"/>
      <c r="AE48" s="147"/>
      <c r="AF48" s="147"/>
      <c r="AG48" s="147"/>
      <c r="AH48" s="147"/>
      <c r="AI48" s="147"/>
      <c r="AJ48" s="201"/>
      <c r="AK48" s="147"/>
      <c r="AL48" s="155"/>
      <c r="AM48" s="155"/>
      <c r="AN48" s="149"/>
    </row>
    <row r="49" spans="1:40" ht="45" customHeight="1">
      <c r="A49" s="157" t="s">
        <v>90</v>
      </c>
      <c r="B49" s="157"/>
      <c r="C49" s="157" t="s">
        <v>270</v>
      </c>
      <c r="D49" s="157"/>
      <c r="E49" s="160" t="s">
        <v>318</v>
      </c>
      <c r="F49" s="160"/>
      <c r="G49" s="160"/>
      <c r="H49" s="160"/>
      <c r="I49" s="179" t="s">
        <v>312</v>
      </c>
      <c r="J49" s="188"/>
      <c r="K49" s="188"/>
      <c r="L49" s="188"/>
      <c r="M49" s="188"/>
      <c r="N49" s="189"/>
      <c r="O49" s="187"/>
      <c r="Q49" s="187"/>
      <c r="R49" s="187"/>
      <c r="S49" s="187"/>
      <c r="T49" s="187"/>
      <c r="U49" s="187"/>
      <c r="W49" s="155"/>
      <c r="X49" s="147"/>
      <c r="Y49" s="147"/>
      <c r="Z49" s="147"/>
      <c r="AA49" s="147"/>
      <c r="AB49" s="147"/>
      <c r="AC49" s="147"/>
      <c r="AD49" s="147"/>
      <c r="AE49" s="147"/>
      <c r="AF49" s="147"/>
      <c r="AG49" s="147"/>
      <c r="AH49" s="147"/>
      <c r="AI49" s="147"/>
      <c r="AJ49" s="201"/>
      <c r="AK49" s="147"/>
      <c r="AL49" s="155"/>
      <c r="AM49" s="155"/>
      <c r="AN49" s="149"/>
    </row>
    <row r="50" spans="1:40" ht="18" customHeight="1">
      <c r="A50" s="160" t="s">
        <v>62</v>
      </c>
      <c r="B50" s="160"/>
      <c r="C50" s="178">
        <f>ROUNDDOWN(IF(AL36&lt;=30,1,1+ROUNDUP((AL36-30)/30,0)),1)</f>
        <v>4</v>
      </c>
      <c r="D50" s="178"/>
      <c r="E50" s="178">
        <f>ROUNDDOWN(AL36/6,1)</f>
        <v>15.3</v>
      </c>
      <c r="F50" s="178"/>
      <c r="G50" s="178"/>
      <c r="H50" s="178"/>
      <c r="I50" s="350">
        <f>ROUNDDOWN($AL$39/9,1)+ROUNDDOWN(($AL$40-$AM$41)/6,1)+ROUNDDOWN($AM$41/12,1)+ROUNDDOWN(($AL$42-$AM$43)/4,1)+ROUNDDOWN($AM$43/8,1)+ROUNDDOWN(($AL$44-$AM$45)/2.5,1)+ROUNDDOWN($AM$45/5,1)</f>
        <v>15.7</v>
      </c>
      <c r="J50" s="350"/>
      <c r="K50" s="350"/>
      <c r="L50" s="350"/>
      <c r="M50" s="350"/>
      <c r="N50" s="350"/>
      <c r="O50" s="187"/>
      <c r="Q50" s="187"/>
      <c r="R50" s="187"/>
      <c r="S50" s="187"/>
      <c r="T50" s="187"/>
      <c r="U50" s="187"/>
      <c r="W50" s="155"/>
      <c r="X50" s="147"/>
      <c r="Y50" s="147"/>
      <c r="Z50" s="147"/>
      <c r="AA50" s="147"/>
      <c r="AB50" s="147"/>
      <c r="AC50" s="147"/>
      <c r="AD50" s="147"/>
      <c r="AE50" s="147"/>
      <c r="AF50" s="147"/>
      <c r="AG50" s="147"/>
      <c r="AH50" s="147"/>
      <c r="AI50" s="147"/>
      <c r="AJ50" s="201"/>
      <c r="AK50" s="147"/>
      <c r="AL50" s="155"/>
      <c r="AM50" s="155"/>
      <c r="AN50" s="149"/>
    </row>
    <row r="51" spans="1:40" s="145" customFormat="1" ht="5.0999999999999996" customHeight="1">
      <c r="A51" s="159"/>
      <c r="B51" s="159"/>
      <c r="C51" s="159"/>
      <c r="D51" s="159"/>
      <c r="E51" s="159"/>
      <c r="F51" s="159"/>
      <c r="G51" s="159"/>
      <c r="H51" s="159"/>
      <c r="I51" s="159"/>
      <c r="J51" s="147"/>
      <c r="K51" s="147"/>
      <c r="L51" s="147"/>
      <c r="M51" s="201"/>
      <c r="N51" s="147"/>
      <c r="O51" s="147"/>
      <c r="P51" s="147"/>
      <c r="Q51" s="187"/>
      <c r="W51" s="155"/>
      <c r="X51" s="147"/>
      <c r="Y51" s="147"/>
      <c r="Z51" s="147"/>
      <c r="AA51" s="147"/>
      <c r="AB51" s="147"/>
      <c r="AC51" s="147"/>
      <c r="AD51" s="147"/>
      <c r="AE51" s="147"/>
      <c r="AF51" s="147"/>
      <c r="AG51" s="147"/>
      <c r="AH51" s="147"/>
      <c r="AI51" s="147"/>
      <c r="AJ51" s="201"/>
      <c r="AK51" s="147"/>
      <c r="AL51" s="155"/>
      <c r="AM51" s="155"/>
      <c r="AN51" s="149"/>
    </row>
    <row r="52" spans="1:40" s="145" customFormat="1" ht="21" customHeight="1">
      <c r="A52" s="156" t="s">
        <v>253</v>
      </c>
      <c r="C52" s="161"/>
      <c r="D52" s="161"/>
      <c r="E52" s="161"/>
      <c r="F52" s="161"/>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61"/>
      <c r="AM52" s="161"/>
      <c r="AN52" s="149"/>
    </row>
    <row r="53" spans="1:40" s="145" customFormat="1" ht="24.95" customHeight="1">
      <c r="A53" s="149"/>
      <c r="B53" s="155"/>
      <c r="C53" s="179" t="str">
        <v>管理者</v>
      </c>
      <c r="D53" s="188"/>
      <c r="E53" s="160" t="str">
        <v>サービス管理責任者</v>
      </c>
      <c r="F53" s="160"/>
      <c r="G53" s="160"/>
      <c r="H53" s="160"/>
      <c r="I53" s="179" t="str">
        <v>世話人</v>
      </c>
      <c r="J53" s="188"/>
      <c r="K53" s="188"/>
      <c r="L53" s="188"/>
      <c r="M53" s="188"/>
      <c r="N53" s="189"/>
      <c r="O53" s="179" t="str">
        <v>生活支援員</v>
      </c>
      <c r="P53" s="188"/>
      <c r="Q53" s="188"/>
      <c r="R53" s="188"/>
      <c r="S53" s="188"/>
      <c r="T53" s="189"/>
      <c r="U53" s="179" t="str">
        <v>-</v>
      </c>
      <c r="V53" s="188"/>
      <c r="W53" s="188"/>
      <c r="X53" s="188"/>
      <c r="Y53" s="188"/>
      <c r="Z53" s="189"/>
      <c r="AA53" s="179" t="str">
        <v>-</v>
      </c>
      <c r="AB53" s="188"/>
      <c r="AC53" s="188"/>
      <c r="AD53" s="188"/>
      <c r="AE53" s="188"/>
      <c r="AF53" s="189"/>
      <c r="AG53" s="160" t="str">
        <v>-</v>
      </c>
      <c r="AH53" s="160"/>
      <c r="AI53" s="160"/>
      <c r="AJ53" s="160"/>
      <c r="AK53" s="160"/>
      <c r="AL53" s="160" t="str">
        <v>-</v>
      </c>
      <c r="AM53" s="160"/>
      <c r="AN53" s="149"/>
    </row>
    <row r="54" spans="1:40" s="145" customFormat="1" ht="18" customHeight="1">
      <c r="A54" s="149"/>
      <c r="B54" s="155"/>
      <c r="C54" s="154" t="s">
        <v>254</v>
      </c>
      <c r="D54" s="154" t="s">
        <v>255</v>
      </c>
      <c r="E54" s="157" t="s">
        <v>254</v>
      </c>
      <c r="F54" s="157" t="s">
        <v>255</v>
      </c>
      <c r="G54" s="157"/>
      <c r="H54" s="157"/>
      <c r="I54" s="154" t="s">
        <v>254</v>
      </c>
      <c r="J54" s="168"/>
      <c r="K54" s="199"/>
      <c r="L54" s="154" t="s">
        <v>255</v>
      </c>
      <c r="M54" s="168"/>
      <c r="N54" s="199"/>
      <c r="O54" s="154" t="s">
        <v>254</v>
      </c>
      <c r="P54" s="168"/>
      <c r="Q54" s="199"/>
      <c r="R54" s="154" t="s">
        <v>255</v>
      </c>
      <c r="S54" s="168"/>
      <c r="T54" s="199"/>
      <c r="U54" s="154" t="s">
        <v>254</v>
      </c>
      <c r="V54" s="168"/>
      <c r="W54" s="199"/>
      <c r="X54" s="154" t="s">
        <v>255</v>
      </c>
      <c r="Y54" s="168"/>
      <c r="Z54" s="199"/>
      <c r="AA54" s="154" t="s">
        <v>254</v>
      </c>
      <c r="AB54" s="168"/>
      <c r="AC54" s="199"/>
      <c r="AD54" s="154" t="s">
        <v>255</v>
      </c>
      <c r="AE54" s="168"/>
      <c r="AF54" s="199"/>
      <c r="AG54" s="154" t="s">
        <v>254</v>
      </c>
      <c r="AH54" s="168"/>
      <c r="AI54" s="199"/>
      <c r="AJ54" s="154" t="s">
        <v>255</v>
      </c>
      <c r="AK54" s="199"/>
      <c r="AL54" s="157" t="s">
        <v>61</v>
      </c>
      <c r="AM54" s="157" t="s">
        <v>280</v>
      </c>
      <c r="AN54" s="149"/>
    </row>
    <row r="55" spans="1:40" s="145" customFormat="1" ht="18" customHeight="1">
      <c r="A55" s="149"/>
      <c r="B55" s="157" t="s">
        <v>257</v>
      </c>
      <c r="C55" s="157">
        <f>COUNTIFS($B$11:$B$30,C$53,$C$11:$C$30,"A",$E$11:$E$30,"*")</f>
        <v>1</v>
      </c>
      <c r="D55" s="157">
        <f>COUNTIFS($B$11:$B$30,C$53,$C$11:$C$30,"B",$E$11:$E$30,"*")</f>
        <v>0</v>
      </c>
      <c r="E55" s="157">
        <f>COUNTIFS($B$11:$B$30,E$53,$C$11:$C$30,"A",$E$11:$E$30,"*")</f>
        <v>1</v>
      </c>
      <c r="F55" s="154">
        <f>COUNTIFS($B$11:$B$30,E$53,$C$11:$C$30,"B",$E$11:$E$30,"*")</f>
        <v>0</v>
      </c>
      <c r="G55" s="168"/>
      <c r="H55" s="199"/>
      <c r="I55" s="154">
        <f>COUNTIFS($B$11:$B$30,I$53,$C$11:$C$30,"A",$E$11:$E$30,"*")</f>
        <v>0</v>
      </c>
      <c r="J55" s="168"/>
      <c r="K55" s="199"/>
      <c r="L55" s="154">
        <f>COUNTIFS($B$11:$B$30,I$53,$C$11:$C$30,"B",$E$11:$E$30,"*")</f>
        <v>2</v>
      </c>
      <c r="M55" s="168"/>
      <c r="N55" s="199"/>
      <c r="O55" s="154">
        <f>COUNTIFS($B$11:$B$30,O$53,$C$11:$C$30,"A",$E$11:$E$30,"*")</f>
        <v>0</v>
      </c>
      <c r="P55" s="168"/>
      <c r="Q55" s="199"/>
      <c r="R55" s="154">
        <f>COUNTIFS($B$11:$B$30,O$53,$C$11:$C$30,"B",$E$11:$E$30,"*")</f>
        <v>2</v>
      </c>
      <c r="S55" s="168"/>
      <c r="T55" s="199"/>
      <c r="U55" s="154">
        <f>COUNTIFS($B$11:$B$30,U$53,$C$11:$C$30,"A",$E$11:$E$30,"*")</f>
        <v>0</v>
      </c>
      <c r="V55" s="168"/>
      <c r="W55" s="199"/>
      <c r="X55" s="154">
        <f>COUNTIFS($B$11:$B$30,U$53,$C$11:$C$30,"B",$E$11:$E$30,"*")</f>
        <v>0</v>
      </c>
      <c r="Y55" s="168"/>
      <c r="Z55" s="199"/>
      <c r="AA55" s="154">
        <f>COUNTIFS($B$11:$B$30,AA$53,$C$11:$C$30,"A",$E$11:$E$30,"*")</f>
        <v>0</v>
      </c>
      <c r="AB55" s="168"/>
      <c r="AC55" s="199"/>
      <c r="AD55" s="154">
        <f>COUNTIFS($B$11:$B$30,AA$53,$C$11:$C$30,"B",$E$11:$E$30,"*")</f>
        <v>0</v>
      </c>
      <c r="AE55" s="168"/>
      <c r="AF55" s="199"/>
      <c r="AG55" s="154">
        <f>COUNTIFS($B$11:$B$30,AG$53,$C$11:$C$30,"A",$E$11:$E$30,"*")</f>
        <v>0</v>
      </c>
      <c r="AH55" s="168"/>
      <c r="AI55" s="199"/>
      <c r="AJ55" s="154">
        <f>COUNTIFS($B$11:$B$30,AG$53,$C$11:$C$30,"B",$E$11:$E$30,"*")</f>
        <v>0</v>
      </c>
      <c r="AK55" s="199"/>
      <c r="AL55" s="157">
        <f>COUNTIFS($B$11:$B$30,AL$53,$C$11:$C$30,"A",$E$11:$E$30,"*")</f>
        <v>0</v>
      </c>
      <c r="AM55" s="157">
        <f>COUNTIFS($B$11:$B$30,AL$53,$C$11:$C$30,"B",$E$11:$E$30,"*")</f>
        <v>0</v>
      </c>
      <c r="AN55" s="149"/>
    </row>
    <row r="56" spans="1:40" s="145" customFormat="1" ht="18" customHeight="1">
      <c r="A56" s="149"/>
      <c r="B56" s="160" t="s">
        <v>259</v>
      </c>
      <c r="C56" s="259"/>
      <c r="D56" s="259"/>
      <c r="E56" s="157">
        <f>COUNTIFS($B$11:$B$30,E$53,$C$11:$C$30,"C",$E$11:$E$30,"*")</f>
        <v>0</v>
      </c>
      <c r="F56" s="154">
        <f>COUNTIFS($B$11:$B$30,E$53,$C$11:$C$30,"D",$E$11:$E$30,"*")</f>
        <v>0</v>
      </c>
      <c r="G56" s="168"/>
      <c r="H56" s="199"/>
      <c r="I56" s="154">
        <f>COUNTIFS($B$11:$B$30,I$53,$C$11:$C$30,"C",$E$11:$E$30,"*")</f>
        <v>0</v>
      </c>
      <c r="J56" s="168"/>
      <c r="K56" s="199"/>
      <c r="L56" s="154">
        <f>COUNTIFS($B$11:$B$30,I$53,$C$11:$C$30,"D",$E$11:$E$30,"*")</f>
        <v>0</v>
      </c>
      <c r="M56" s="168"/>
      <c r="N56" s="199"/>
      <c r="O56" s="154">
        <f>COUNTIFS($B$11:$B$30,O$53,$C$11:$C$30,"C",$E$11:$E$30,"*")</f>
        <v>0</v>
      </c>
      <c r="P56" s="168"/>
      <c r="Q56" s="199"/>
      <c r="R56" s="154">
        <f>COUNTIFS($B$11:$B$30,O$53,$C$11:$C$30,"D",$E$11:$E$30,"*")</f>
        <v>0</v>
      </c>
      <c r="S56" s="168"/>
      <c r="T56" s="199"/>
      <c r="U56" s="154">
        <f>COUNTIFS($B$11:$B$30,U$53,$C$11:$C$30,"C",$E$11:$E$30,"*")</f>
        <v>0</v>
      </c>
      <c r="V56" s="168"/>
      <c r="W56" s="199"/>
      <c r="X56" s="154">
        <f>COUNTIFS($B$11:$B$30,U$53,$C$11:$C$30,"D",$E$11:$E$30,"*")</f>
        <v>0</v>
      </c>
      <c r="Y56" s="168"/>
      <c r="Z56" s="199"/>
      <c r="AA56" s="154">
        <f>COUNTIFS($B$11:$B$30,AA$53,$C$11:$C$30,"C",$E$11:$E$30,"*")</f>
        <v>0</v>
      </c>
      <c r="AB56" s="168"/>
      <c r="AC56" s="199"/>
      <c r="AD56" s="154">
        <f>COUNTIFS($B$11:$B$30,AA$53,$C$11:$C$30,"D",$E$11:$E$30,"*")</f>
        <v>0</v>
      </c>
      <c r="AE56" s="168"/>
      <c r="AF56" s="199"/>
      <c r="AG56" s="154">
        <f>COUNTIFS($B$11:$B$30,AG$53,$C$11:$C$30,"C",$E$11:$E$30,"*")</f>
        <v>0</v>
      </c>
      <c r="AH56" s="168"/>
      <c r="AI56" s="199"/>
      <c r="AJ56" s="154">
        <f>COUNTIFS($B$11:$B$30,AG$53,$C$11:$C$30,"D",$E$11:$E$30,"*")</f>
        <v>0</v>
      </c>
      <c r="AK56" s="199"/>
      <c r="AL56" s="157">
        <f>COUNTIFS($B$11:$B$30,AL$53,$C$11:$C$30,"C",$E$11:$E$30,"*")</f>
        <v>0</v>
      </c>
      <c r="AM56" s="157">
        <f>COUNTIFS($B$11:$B$30,AL$53,$C$11:$C$30,"D",$E$11:$E$30,"*")</f>
        <v>0</v>
      </c>
      <c r="AN56" s="149"/>
    </row>
    <row r="57" spans="1:40" s="145" customFormat="1" ht="24.95" customHeight="1">
      <c r="A57" s="149"/>
      <c r="B57" s="160" t="s">
        <v>260</v>
      </c>
      <c r="C57" s="297"/>
      <c r="D57" s="299"/>
      <c r="E57" s="179">
        <f>IF($AK$3="４週",SUMIFS($AK$11:$AK$30,$B$11:$B$30,E53)/4/$AH$5,IF($AK$3="歴月",SUMIFS($AK$11:$AK$30,$B$11:$B$30,E53)/$AL$5,"記載する期間を選択してください"))</f>
        <v>1</v>
      </c>
      <c r="F57" s="188"/>
      <c r="G57" s="188"/>
      <c r="H57" s="189"/>
      <c r="I57" s="179">
        <f>IF($AK$3="４週",SUMIFS($AK$11:$AK$30,$B$11:$B$30,I53)/4/$AH$5,IF($AK$3="歴月",SUMIFS($AK$11:$AK$30,$B$11:$B$30,I53)/$AL$5,"記載する期間を選択してください"))</f>
        <v>1</v>
      </c>
      <c r="J57" s="188"/>
      <c r="K57" s="188"/>
      <c r="L57" s="188"/>
      <c r="M57" s="188"/>
      <c r="N57" s="189"/>
      <c r="O57" s="179">
        <f>IF($AK$3="４週",SUMIFS($AK$11:$AK$30,$B$11:$B$30,O53)/4/$AH$5,IF($AK$3="歴月",SUMIFS($AK$11:$AK$30,$B$11:$B$30,O53)/$AL$5,"記載する期間を選択してください"))</f>
        <v>1</v>
      </c>
      <c r="P57" s="188"/>
      <c r="Q57" s="188"/>
      <c r="R57" s="188"/>
      <c r="S57" s="188"/>
      <c r="T57" s="189"/>
      <c r="U57" s="179">
        <f>IF($AK$3="４週",SUMIFS($AK$11:$AK$30,$B$11:$B$30,U53)/4/$AH$5,IF($AK$3="歴月",SUMIFS($AK$11:$AK$30,$B$11:$B$30,U53)/$AL$5,"記載する期間を選択してください"))</f>
        <v>0</v>
      </c>
      <c r="V57" s="188"/>
      <c r="W57" s="188"/>
      <c r="X57" s="188"/>
      <c r="Y57" s="188"/>
      <c r="Z57" s="189"/>
      <c r="AA57" s="179">
        <f>IF($AK$3="４週",SUMIFS($AK$11:$AK$30,$B$11:$B$30,AA53)/4/$AH$5,IF($AK$3="歴月",SUMIFS($AK$11:$AK$30,$B$11:$B$30,AA53)/$AL$5,"記載する期間を選択してください"))</f>
        <v>0</v>
      </c>
      <c r="AB57" s="188"/>
      <c r="AC57" s="188"/>
      <c r="AD57" s="188"/>
      <c r="AE57" s="188"/>
      <c r="AF57" s="189"/>
      <c r="AG57" s="179">
        <f>IF($AK$3="４週",SUMIFS($AK$11:$AK$30,$B$11:$B$30,AG53)/4/$AH$5,IF($AK$3="歴月",SUMIFS($AK$11:$AK$30,$B$11:$B$30,AG53)/$AL$5,"記載する期間を選択してください"))</f>
        <v>0</v>
      </c>
      <c r="AH57" s="188"/>
      <c r="AI57" s="188"/>
      <c r="AJ57" s="188"/>
      <c r="AK57" s="189"/>
      <c r="AL57" s="179">
        <f>IF($AK$3="４週",SUMIFS($AK$11:$AK$30,$B$11:$B$30,AL53)/4/$AH$5,IF($AK$3="歴月",SUMIFS($AK$11:$AK$30,$B$11:$B$30,AL53)/$AL$5,"記載する期間を選択してください"))</f>
        <v>0</v>
      </c>
      <c r="AM57" s="189"/>
      <c r="AN57" s="149"/>
    </row>
    <row r="58" spans="1:40" s="145" customFormat="1" ht="5.0999999999999996" customHeight="1">
      <c r="A58" s="149"/>
      <c r="C58" s="180">
        <v>2</v>
      </c>
      <c r="D58" s="180"/>
      <c r="E58" s="180">
        <v>3</v>
      </c>
      <c r="F58" s="180"/>
      <c r="G58" s="180"/>
      <c r="H58" s="180"/>
      <c r="I58" s="180">
        <v>4</v>
      </c>
      <c r="J58" s="180"/>
      <c r="K58" s="180"/>
      <c r="L58" s="180"/>
      <c r="M58" s="180"/>
      <c r="N58" s="180"/>
      <c r="O58" s="180">
        <v>5</v>
      </c>
      <c r="P58" s="180"/>
      <c r="Q58" s="180"/>
      <c r="R58" s="180"/>
      <c r="S58" s="180"/>
      <c r="T58" s="180"/>
      <c r="U58" s="180">
        <v>6</v>
      </c>
      <c r="V58" s="180"/>
      <c r="W58" s="180"/>
      <c r="X58" s="180"/>
      <c r="Y58" s="180"/>
      <c r="Z58" s="180"/>
      <c r="AA58" s="180">
        <v>7</v>
      </c>
      <c r="AB58" s="180"/>
      <c r="AC58" s="180"/>
      <c r="AD58" s="180"/>
      <c r="AE58" s="180"/>
      <c r="AF58" s="180"/>
      <c r="AG58" s="180">
        <v>8</v>
      </c>
      <c r="AH58" s="180"/>
      <c r="AI58" s="180"/>
      <c r="AJ58" s="180"/>
      <c r="AK58" s="180"/>
      <c r="AL58" s="180">
        <v>9</v>
      </c>
      <c r="AM58" s="161"/>
      <c r="AN58" s="149"/>
    </row>
    <row r="59" spans="1:40" ht="15" customHeight="1">
      <c r="A59" s="147" t="s">
        <v>176</v>
      </c>
      <c r="B59" s="230"/>
      <c r="C59" s="230"/>
      <c r="D59" s="230"/>
      <c r="E59" s="230"/>
      <c r="F59" s="236"/>
      <c r="G59" s="230"/>
      <c r="H59" s="180"/>
      <c r="I59" s="180"/>
      <c r="J59" s="180"/>
      <c r="K59" s="180"/>
      <c r="L59" s="180"/>
      <c r="M59" s="180"/>
      <c r="N59" s="180"/>
      <c r="O59" s="180"/>
      <c r="P59" s="180"/>
      <c r="Q59" s="180"/>
      <c r="R59" s="180">
        <v>6</v>
      </c>
      <c r="S59" s="180"/>
      <c r="T59" s="180"/>
      <c r="U59" s="180"/>
      <c r="V59" s="180"/>
      <c r="W59" s="180"/>
      <c r="X59" s="180">
        <v>7</v>
      </c>
      <c r="Y59" s="180"/>
      <c r="Z59" s="180"/>
      <c r="AA59" s="180"/>
      <c r="AB59" s="180"/>
      <c r="AC59" s="180"/>
      <c r="AD59" s="180">
        <v>8</v>
      </c>
      <c r="AE59" s="180"/>
      <c r="AF59" s="180"/>
      <c r="AG59" s="243"/>
      <c r="AH59" s="243"/>
      <c r="AI59" s="243"/>
      <c r="AJ59" s="243">
        <v>9</v>
      </c>
      <c r="AK59" s="180"/>
      <c r="AL59" s="180"/>
      <c r="AM59" s="149"/>
    </row>
    <row r="60" spans="1:40" s="147" customFormat="1" ht="15" customHeight="1">
      <c r="A60" s="147" t="s">
        <v>58</v>
      </c>
      <c r="B60" s="159"/>
      <c r="C60" s="159"/>
      <c r="D60" s="159"/>
      <c r="E60" s="159"/>
      <c r="F60" s="159"/>
      <c r="G60" s="159"/>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row>
    <row r="61" spans="1:40" s="147" customFormat="1" ht="15" customHeight="1">
      <c r="A61" s="147" t="s">
        <v>177</v>
      </c>
      <c r="B61" s="159"/>
      <c r="C61" s="159"/>
      <c r="D61" s="159"/>
      <c r="E61" s="159"/>
      <c r="F61" s="159"/>
      <c r="G61" s="159"/>
      <c r="H61" s="156"/>
      <c r="I61" s="156"/>
      <c r="J61" s="156"/>
      <c r="K61" s="156"/>
      <c r="L61" s="156"/>
      <c r="M61" s="156"/>
      <c r="N61" s="156"/>
      <c r="O61" s="156"/>
      <c r="P61" s="156"/>
      <c r="Q61" s="156"/>
      <c r="R61" s="156"/>
      <c r="S61" s="156"/>
      <c r="T61" s="156"/>
      <c r="U61" s="156"/>
      <c r="V61" s="156"/>
      <c r="W61" s="156"/>
      <c r="X61" s="156"/>
      <c r="Y61" s="156"/>
      <c r="Z61" s="156"/>
      <c r="AA61" s="156"/>
      <c r="AB61" s="156"/>
      <c r="AC61" s="156"/>
      <c r="AD61" s="156"/>
      <c r="AE61" s="156"/>
      <c r="AF61" s="156"/>
      <c r="AG61" s="156"/>
      <c r="AH61" s="156"/>
      <c r="AI61" s="156"/>
      <c r="AJ61" s="156"/>
      <c r="AK61" s="156"/>
      <c r="AL61" s="156"/>
      <c r="AM61" s="156"/>
    </row>
    <row r="62" spans="1:40" s="147" customFormat="1" ht="15" customHeight="1">
      <c r="A62" s="147" t="s">
        <v>46</v>
      </c>
      <c r="B62" s="159"/>
      <c r="C62" s="159"/>
      <c r="D62" s="159"/>
      <c r="E62" s="159"/>
      <c r="F62" s="159"/>
      <c r="G62" s="159"/>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c r="AF62" s="156"/>
      <c r="AG62" s="156"/>
      <c r="AH62" s="156"/>
      <c r="AI62" s="156"/>
      <c r="AJ62" s="156"/>
      <c r="AK62" s="156"/>
      <c r="AL62" s="156"/>
      <c r="AM62" s="156"/>
    </row>
    <row r="63" spans="1:40" s="147" customFormat="1" ht="15" customHeight="1">
      <c r="A63" s="147" t="s">
        <v>178</v>
      </c>
      <c r="B63" s="159"/>
      <c r="C63" s="159"/>
      <c r="D63" s="159"/>
      <c r="E63" s="159"/>
      <c r="F63" s="159"/>
      <c r="G63" s="159"/>
      <c r="H63" s="156"/>
      <c r="I63" s="156"/>
      <c r="J63" s="156"/>
      <c r="K63" s="156"/>
      <c r="L63" s="156"/>
      <c r="M63" s="156"/>
      <c r="N63" s="156"/>
      <c r="O63" s="156"/>
      <c r="P63" s="156"/>
      <c r="Q63" s="156"/>
      <c r="R63" s="156"/>
      <c r="S63" s="156"/>
      <c r="T63" s="156"/>
      <c r="U63" s="156"/>
      <c r="V63" s="156"/>
      <c r="W63" s="156"/>
      <c r="X63" s="156"/>
      <c r="Y63" s="156"/>
      <c r="Z63" s="156"/>
      <c r="AA63" s="156"/>
      <c r="AB63" s="156"/>
      <c r="AC63" s="156"/>
      <c r="AD63" s="156"/>
      <c r="AE63" s="156"/>
      <c r="AF63" s="156"/>
      <c r="AG63" s="156"/>
      <c r="AH63" s="156"/>
      <c r="AI63" s="156"/>
      <c r="AJ63" s="156"/>
      <c r="AK63" s="156"/>
      <c r="AL63" s="156"/>
      <c r="AM63" s="156"/>
    </row>
    <row r="64" spans="1:40" ht="15" customHeight="1">
      <c r="A64" s="147" t="s">
        <v>179</v>
      </c>
      <c r="B64" s="169"/>
      <c r="C64" s="147"/>
      <c r="D64" s="147"/>
      <c r="E64" s="147"/>
      <c r="F64" s="147"/>
      <c r="G64" s="147"/>
    </row>
    <row r="65" spans="1:7" ht="15" customHeight="1">
      <c r="A65" s="147" t="s">
        <v>180</v>
      </c>
      <c r="B65" s="169"/>
      <c r="C65" s="147"/>
      <c r="D65" s="147"/>
      <c r="E65" s="147"/>
      <c r="F65" s="147"/>
      <c r="G65" s="147"/>
    </row>
    <row r="66" spans="1:7" ht="15" customHeight="1">
      <c r="A66" s="147"/>
      <c r="B66" s="157" t="s">
        <v>182</v>
      </c>
      <c r="C66" s="157" t="s">
        <v>183</v>
      </c>
      <c r="D66" s="157"/>
      <c r="E66" s="157"/>
      <c r="F66" s="147"/>
      <c r="G66" s="147"/>
    </row>
    <row r="67" spans="1:7" ht="15" customHeight="1">
      <c r="A67" s="147"/>
      <c r="B67" s="170" t="s">
        <v>186</v>
      </c>
      <c r="C67" s="181" t="s">
        <v>187</v>
      </c>
      <c r="D67" s="181"/>
      <c r="E67" s="181"/>
      <c r="F67" s="147"/>
      <c r="G67" s="147"/>
    </row>
    <row r="68" spans="1:7" ht="15" customHeight="1">
      <c r="A68" s="147"/>
      <c r="B68" s="170" t="s">
        <v>188</v>
      </c>
      <c r="C68" s="181" t="s">
        <v>189</v>
      </c>
      <c r="D68" s="181"/>
      <c r="E68" s="181"/>
      <c r="F68" s="147"/>
      <c r="G68" s="147"/>
    </row>
    <row r="69" spans="1:7" ht="15" customHeight="1">
      <c r="A69" s="147"/>
      <c r="B69" s="170" t="s">
        <v>190</v>
      </c>
      <c r="C69" s="181" t="s">
        <v>191</v>
      </c>
      <c r="D69" s="181"/>
      <c r="E69" s="181"/>
      <c r="F69" s="147"/>
      <c r="G69" s="147"/>
    </row>
    <row r="70" spans="1:7" ht="15" customHeight="1">
      <c r="A70" s="147"/>
      <c r="B70" s="170" t="s">
        <v>193</v>
      </c>
      <c r="C70" s="181" t="s">
        <v>194</v>
      </c>
      <c r="D70" s="181"/>
      <c r="E70" s="181"/>
      <c r="F70" s="147"/>
      <c r="G70" s="147"/>
    </row>
    <row r="71" spans="1:7" ht="15" customHeight="1">
      <c r="A71" s="147"/>
      <c r="B71" s="147" t="s">
        <v>196</v>
      </c>
      <c r="C71" s="147"/>
      <c r="D71" s="147"/>
      <c r="E71" s="147"/>
      <c r="F71" s="147"/>
      <c r="G71" s="147"/>
    </row>
    <row r="72" spans="1:7" ht="15" customHeight="1">
      <c r="A72" s="147"/>
      <c r="B72" s="147" t="s">
        <v>35</v>
      </c>
      <c r="C72" s="147"/>
      <c r="D72" s="147"/>
      <c r="E72" s="147"/>
      <c r="F72" s="147"/>
      <c r="G72" s="147"/>
    </row>
    <row r="73" spans="1:7" ht="15" customHeight="1">
      <c r="A73" s="147"/>
      <c r="B73" s="147" t="s">
        <v>197</v>
      </c>
      <c r="C73" s="147"/>
      <c r="D73" s="147"/>
      <c r="E73" s="147"/>
      <c r="F73" s="147"/>
      <c r="G73" s="147"/>
    </row>
    <row r="74" spans="1:7" ht="15" customHeight="1">
      <c r="A74" s="147" t="s">
        <v>198</v>
      </c>
      <c r="B74" s="169"/>
      <c r="C74" s="147"/>
      <c r="D74" s="147"/>
      <c r="E74" s="147"/>
      <c r="F74" s="147"/>
      <c r="G74" s="147"/>
    </row>
    <row r="75" spans="1:7" ht="15" customHeight="1">
      <c r="A75" s="147" t="s">
        <v>302</v>
      </c>
      <c r="B75" s="169"/>
      <c r="C75" s="147"/>
      <c r="D75" s="147"/>
      <c r="E75" s="147"/>
      <c r="F75" s="147"/>
      <c r="G75" s="147"/>
    </row>
    <row r="76" spans="1:7" ht="15" customHeight="1">
      <c r="A76" s="147" t="s">
        <v>199</v>
      </c>
      <c r="B76" s="169"/>
      <c r="C76" s="147"/>
      <c r="D76" s="147"/>
      <c r="E76" s="147"/>
      <c r="F76" s="147"/>
      <c r="G76" s="147"/>
    </row>
    <row r="77" spans="1:7" ht="15" customHeight="1">
      <c r="A77" s="147" t="s">
        <v>200</v>
      </c>
      <c r="B77" s="169"/>
      <c r="C77" s="147"/>
      <c r="D77" s="147"/>
      <c r="E77" s="147"/>
      <c r="F77" s="147"/>
      <c r="G77" s="147"/>
    </row>
    <row r="78" spans="1:7" ht="15" customHeight="1">
      <c r="A78" s="147" t="s">
        <v>202</v>
      </c>
      <c r="B78" s="169"/>
      <c r="C78" s="147"/>
      <c r="D78" s="147"/>
      <c r="E78" s="147"/>
      <c r="F78" s="147"/>
      <c r="G78" s="147"/>
    </row>
    <row r="79" spans="1:7" ht="15" customHeight="1">
      <c r="A79" s="147" t="s">
        <v>204</v>
      </c>
      <c r="B79" s="169"/>
      <c r="C79" s="147"/>
      <c r="D79" s="147"/>
      <c r="E79" s="147"/>
      <c r="F79" s="147"/>
      <c r="G79" s="147"/>
    </row>
    <row r="80" spans="1:7" ht="15" customHeight="1">
      <c r="A80" s="147"/>
      <c r="B80" s="147" t="s">
        <v>104</v>
      </c>
      <c r="C80" s="147"/>
      <c r="D80" s="147"/>
      <c r="E80" s="147"/>
      <c r="F80" s="147"/>
      <c r="G80" s="147"/>
    </row>
    <row r="81" spans="1:7" ht="15" customHeight="1">
      <c r="A81" s="147"/>
      <c r="B81" s="147" t="s">
        <v>206</v>
      </c>
      <c r="C81" s="147"/>
      <c r="D81" s="147"/>
      <c r="E81" s="147"/>
      <c r="F81" s="147"/>
      <c r="G81" s="147"/>
    </row>
    <row r="82" spans="1:7" ht="15" customHeight="1">
      <c r="A82" s="147" t="s">
        <v>138</v>
      </c>
      <c r="B82" s="169"/>
      <c r="C82" s="147"/>
      <c r="D82" s="147"/>
      <c r="E82" s="147"/>
      <c r="F82" s="147"/>
      <c r="G82" s="147"/>
    </row>
    <row r="83" spans="1:7" ht="15" customHeight="1">
      <c r="A83" s="147" t="s">
        <v>208</v>
      </c>
      <c r="B83" s="169"/>
      <c r="C83" s="147"/>
      <c r="D83" s="147"/>
      <c r="E83" s="147"/>
      <c r="F83" s="147"/>
      <c r="G83" s="147"/>
    </row>
    <row r="84" spans="1:7" ht="15" customHeight="1">
      <c r="A84" s="147" t="s">
        <v>209</v>
      </c>
      <c r="B84" s="169"/>
      <c r="C84" s="147"/>
      <c r="D84" s="147"/>
      <c r="E84" s="147"/>
      <c r="F84" s="147"/>
      <c r="G84" s="147"/>
    </row>
    <row r="85" spans="1:7" ht="15" customHeight="1">
      <c r="A85" s="147" t="s">
        <v>211</v>
      </c>
      <c r="B85" s="169"/>
      <c r="C85" s="147"/>
      <c r="D85" s="147"/>
      <c r="E85" s="147"/>
      <c r="F85" s="147"/>
      <c r="G85" s="147"/>
    </row>
    <row r="86" spans="1:7" ht="15" customHeight="1">
      <c r="A86" s="147" t="s">
        <v>213</v>
      </c>
      <c r="B86" s="169"/>
      <c r="C86" s="147"/>
      <c r="D86" s="147"/>
      <c r="E86" s="147"/>
      <c r="F86" s="147"/>
      <c r="G86" s="147"/>
    </row>
    <row r="87" spans="1:7" ht="15" customHeight="1">
      <c r="A87" s="147" t="s">
        <v>66</v>
      </c>
      <c r="B87" s="169"/>
      <c r="C87" s="147"/>
      <c r="D87" s="147"/>
      <c r="E87" s="147"/>
      <c r="F87" s="147"/>
      <c r="G87" s="147"/>
    </row>
    <row r="88" spans="1:7" ht="15" customHeight="1">
      <c r="A88" s="147" t="s">
        <v>215</v>
      </c>
      <c r="B88" s="169"/>
      <c r="C88" s="147"/>
      <c r="D88" s="147"/>
      <c r="E88" s="147"/>
      <c r="F88" s="147"/>
      <c r="G88" s="147"/>
    </row>
    <row r="89" spans="1:7" ht="15" customHeight="1">
      <c r="A89" s="147" t="s">
        <v>216</v>
      </c>
      <c r="B89" s="169"/>
      <c r="C89" s="147"/>
      <c r="D89" s="147"/>
      <c r="E89" s="147"/>
      <c r="F89" s="147"/>
      <c r="G89" s="147"/>
    </row>
  </sheetData>
  <mergeCells count="26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5:C35"/>
    <mergeCell ref="F35:H35"/>
    <mergeCell ref="I35:K35"/>
    <mergeCell ref="L35:N35"/>
    <mergeCell ref="O35:Q35"/>
    <mergeCell ref="R35:T35"/>
    <mergeCell ref="U35:W35"/>
    <mergeCell ref="X35:Z35"/>
    <mergeCell ref="AA35:AC35"/>
    <mergeCell ref="AD35:AF35"/>
    <mergeCell ref="AG35:AI35"/>
    <mergeCell ref="AJ35:AK35"/>
    <mergeCell ref="AM35:AN35"/>
    <mergeCell ref="A36:C36"/>
    <mergeCell ref="F36:H36"/>
    <mergeCell ref="I36:K36"/>
    <mergeCell ref="L36:N36"/>
    <mergeCell ref="O36:Q36"/>
    <mergeCell ref="R36:T36"/>
    <mergeCell ref="U36:W36"/>
    <mergeCell ref="X36:Z36"/>
    <mergeCell ref="AA36:AC36"/>
    <mergeCell ref="AD36:AF36"/>
    <mergeCell ref="AG36:AI36"/>
    <mergeCell ref="AJ36:AK36"/>
    <mergeCell ref="AM36:AN36"/>
    <mergeCell ref="A37:C37"/>
    <mergeCell ref="F37:H37"/>
    <mergeCell ref="I37:K37"/>
    <mergeCell ref="L37:N37"/>
    <mergeCell ref="O37:Q37"/>
    <mergeCell ref="R37:T37"/>
    <mergeCell ref="U37:W37"/>
    <mergeCell ref="X37:Z37"/>
    <mergeCell ref="AA37:AC37"/>
    <mergeCell ref="AD37:AF37"/>
    <mergeCell ref="AG37:AI37"/>
    <mergeCell ref="AJ37:AK37"/>
    <mergeCell ref="AM37:AN37"/>
    <mergeCell ref="A38:C38"/>
    <mergeCell ref="F38:H38"/>
    <mergeCell ref="I38:K38"/>
    <mergeCell ref="L38:N38"/>
    <mergeCell ref="O38:Q38"/>
    <mergeCell ref="R38:T38"/>
    <mergeCell ref="U38:W38"/>
    <mergeCell ref="X38:Z38"/>
    <mergeCell ref="AA38:AC38"/>
    <mergeCell ref="AD38:AF38"/>
    <mergeCell ref="AG38:AI38"/>
    <mergeCell ref="AJ38:AK38"/>
    <mergeCell ref="AM38:AN38"/>
    <mergeCell ref="A39:C39"/>
    <mergeCell ref="F39:H39"/>
    <mergeCell ref="I39:K39"/>
    <mergeCell ref="L39:N39"/>
    <mergeCell ref="O39:Q39"/>
    <mergeCell ref="R39:T39"/>
    <mergeCell ref="U39:W39"/>
    <mergeCell ref="X39:Z39"/>
    <mergeCell ref="AA39:AC39"/>
    <mergeCell ref="AD39:AF39"/>
    <mergeCell ref="AG39:AI39"/>
    <mergeCell ref="AJ39:AK39"/>
    <mergeCell ref="AM39:AN39"/>
    <mergeCell ref="A40:C40"/>
    <mergeCell ref="F40:H40"/>
    <mergeCell ref="I40:K40"/>
    <mergeCell ref="L40:N40"/>
    <mergeCell ref="O40:Q40"/>
    <mergeCell ref="R40:T40"/>
    <mergeCell ref="U40:W40"/>
    <mergeCell ref="X40:Z40"/>
    <mergeCell ref="AA40:AC40"/>
    <mergeCell ref="AD40:AF40"/>
    <mergeCell ref="AG40:AI40"/>
    <mergeCell ref="AJ40:AK40"/>
    <mergeCell ref="AM40:AN40"/>
    <mergeCell ref="B41:C41"/>
    <mergeCell ref="F41:H41"/>
    <mergeCell ref="I41:K41"/>
    <mergeCell ref="L41:N41"/>
    <mergeCell ref="O41:Q41"/>
    <mergeCell ref="R41:T41"/>
    <mergeCell ref="U41:W41"/>
    <mergeCell ref="X41:Z41"/>
    <mergeCell ref="AA41:AC41"/>
    <mergeCell ref="AD41:AF41"/>
    <mergeCell ref="AG41:AI41"/>
    <mergeCell ref="AJ41:AK41"/>
    <mergeCell ref="AM41:AN41"/>
    <mergeCell ref="A42:C42"/>
    <mergeCell ref="F42:H42"/>
    <mergeCell ref="I42:K42"/>
    <mergeCell ref="L42:N42"/>
    <mergeCell ref="O42:Q42"/>
    <mergeCell ref="R42:T42"/>
    <mergeCell ref="U42:W42"/>
    <mergeCell ref="X42:Z42"/>
    <mergeCell ref="AA42:AC42"/>
    <mergeCell ref="AD42:AF42"/>
    <mergeCell ref="AG42:AI42"/>
    <mergeCell ref="AJ42:AK42"/>
    <mergeCell ref="AM42:AN42"/>
    <mergeCell ref="B43:C43"/>
    <mergeCell ref="F43:H43"/>
    <mergeCell ref="I43:K43"/>
    <mergeCell ref="L43:N43"/>
    <mergeCell ref="O43:Q43"/>
    <mergeCell ref="R43:T43"/>
    <mergeCell ref="U43:W43"/>
    <mergeCell ref="X43:Z43"/>
    <mergeCell ref="AA43:AC43"/>
    <mergeCell ref="AD43:AF43"/>
    <mergeCell ref="AG43:AI43"/>
    <mergeCell ref="AJ43:AK43"/>
    <mergeCell ref="AM43:AN43"/>
    <mergeCell ref="A44:C44"/>
    <mergeCell ref="F44:H44"/>
    <mergeCell ref="I44:K44"/>
    <mergeCell ref="L44:N44"/>
    <mergeCell ref="O44:Q44"/>
    <mergeCell ref="R44:T44"/>
    <mergeCell ref="U44:W44"/>
    <mergeCell ref="X44:Z44"/>
    <mergeCell ref="AA44:AC44"/>
    <mergeCell ref="AD44:AF44"/>
    <mergeCell ref="AG44:AI44"/>
    <mergeCell ref="AJ44:AK44"/>
    <mergeCell ref="AM44:AN44"/>
    <mergeCell ref="B45:C45"/>
    <mergeCell ref="F45:H45"/>
    <mergeCell ref="I45:K45"/>
    <mergeCell ref="L45:N45"/>
    <mergeCell ref="O45:Q45"/>
    <mergeCell ref="R45:T45"/>
    <mergeCell ref="U45:W45"/>
    <mergeCell ref="X45:Z45"/>
    <mergeCell ref="AA45:AC45"/>
    <mergeCell ref="AD45:AF45"/>
    <mergeCell ref="AG45:AI45"/>
    <mergeCell ref="AJ45:AK45"/>
    <mergeCell ref="AM45:AN45"/>
    <mergeCell ref="A46:C46"/>
    <mergeCell ref="F46:H46"/>
    <mergeCell ref="I46:K46"/>
    <mergeCell ref="L46:N46"/>
    <mergeCell ref="O46:Q46"/>
    <mergeCell ref="R46:T46"/>
    <mergeCell ref="U46:W46"/>
    <mergeCell ref="X46:Z46"/>
    <mergeCell ref="AA46:AC46"/>
    <mergeCell ref="AD46:AF46"/>
    <mergeCell ref="AG46:AI46"/>
    <mergeCell ref="AJ46:AK46"/>
    <mergeCell ref="AM46:AN46"/>
    <mergeCell ref="A49:B49"/>
    <mergeCell ref="C49:D49"/>
    <mergeCell ref="E49:H49"/>
    <mergeCell ref="I49:N49"/>
    <mergeCell ref="A50:B50"/>
    <mergeCell ref="C50:D50"/>
    <mergeCell ref="E50:H50"/>
    <mergeCell ref="I50:N50"/>
    <mergeCell ref="C53:D53"/>
    <mergeCell ref="E53:H53"/>
    <mergeCell ref="I53:N53"/>
    <mergeCell ref="O53:T53"/>
    <mergeCell ref="U53:Z53"/>
    <mergeCell ref="AA53:AF53"/>
    <mergeCell ref="AG53:AK53"/>
    <mergeCell ref="AL53:AM53"/>
    <mergeCell ref="F54:H54"/>
    <mergeCell ref="I54:K54"/>
    <mergeCell ref="L54:N54"/>
    <mergeCell ref="O54:Q54"/>
    <mergeCell ref="R54:T54"/>
    <mergeCell ref="U54:W54"/>
    <mergeCell ref="X54:Z54"/>
    <mergeCell ref="AA54:AC54"/>
    <mergeCell ref="AD54:AF54"/>
    <mergeCell ref="AG54:AI54"/>
    <mergeCell ref="AJ54:AK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C57:D57"/>
    <mergeCell ref="E57:H57"/>
    <mergeCell ref="I57:N57"/>
    <mergeCell ref="O57:T57"/>
    <mergeCell ref="U57:Z57"/>
    <mergeCell ref="AA57:AF57"/>
    <mergeCell ref="AG57:AK57"/>
    <mergeCell ref="AL57:AM57"/>
    <mergeCell ref="C66:E66"/>
    <mergeCell ref="C67:E67"/>
    <mergeCell ref="C68:E68"/>
    <mergeCell ref="C69:E69"/>
    <mergeCell ref="C70:E70"/>
    <mergeCell ref="A7:A10"/>
    <mergeCell ref="B7:B8"/>
    <mergeCell ref="C7:C10"/>
    <mergeCell ref="D7:D10"/>
    <mergeCell ref="E7:E10"/>
    <mergeCell ref="AK7:AK10"/>
    <mergeCell ref="AL7:AL10"/>
    <mergeCell ref="AM7:AN10"/>
    <mergeCell ref="B9:B10"/>
  </mergeCells>
  <phoneticPr fontId="4"/>
  <dataValidations count="7">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 operator="greaterThanOrEqual" allowBlank="1" showDropDown="0" showInputMessage="1" showErrorMessage="1" sqref="L51 I51 I47:I48 L47:L48 AL36:AL45 AJ36:AJ46 AM35 AM41 AM43 AM45"/>
    <dataValidation type="whole" operator="greaterThanOrEqual" allowBlank="1" showDropDown="0" showInputMessage="1" showErrorMessage="1" sqref="L36:L46 O36:O46 R36:R46 U36:U46 X36:X46 AA36:AA46 AD36:AD46 I36:I46 AG36:AG46 D36:F46">
      <formula1>0</formula1>
    </dataValidation>
    <dataValidation type="list" allowBlank="1" showDropDown="0" showInputMessage="1" showErrorMessage="1" sqref="AN34">
      <formula1>"短期入所を含む"</formula1>
    </dataValidation>
  </dataValidations>
  <printOptions horizontalCentered="1"/>
  <pageMargins left="0.19685039370078738" right="0.19685039370078738" top="0.39370078740157477" bottom="0.19685039370078738" header="0.19685039370078738" footer="0.39370078740157477"/>
  <pageSetup paperSize="9" scale="86" fitToWidth="1" fitToHeight="0" orientation="landscape" usePrinterDefaults="1" r:id="rId1"/>
  <headerFooter alignWithMargins="0">
    <oddHeader>&amp;L&amp;"ＭＳ ゴシック,標準"&amp;10（参考様式）</oddHeader>
  </headerFooter>
  <rowBreaks count="2" manualBreakCount="2">
    <brk id="33" max="39" man="1"/>
    <brk id="64" max="3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sheetPr codeName="Sheet12">
    <pageSetUpPr fitToPage="1"/>
  </sheetPr>
  <dimension ref="A1:AQ86"/>
  <sheetViews>
    <sheetView showGridLines="0" view="pageBreakPreview" zoomScaleSheetLayoutView="100" workbookViewId="0">
      <selection activeCell="AP2" sqref="AP2"/>
    </sheetView>
  </sheetViews>
  <sheetFormatPr defaultColWidth="8.25" defaultRowHeight="21" customHeight="1"/>
  <cols>
    <col min="1" max="1" width="2.625" style="145" customWidth="1"/>
    <col min="2" max="2" width="20.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322</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151</v>
      </c>
      <c r="AH5" s="208">
        <v>40</v>
      </c>
      <c r="AI5" s="208"/>
      <c r="AJ5" s="208"/>
      <c r="AK5" s="204" t="s">
        <v>152</v>
      </c>
      <c r="AL5" s="215">
        <v>160</v>
      </c>
      <c r="AM5" s="204" t="s">
        <v>153</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154</v>
      </c>
      <c r="B7" s="163" t="s">
        <v>136</v>
      </c>
      <c r="C7" s="172" t="s">
        <v>156</v>
      </c>
      <c r="D7" s="157" t="s">
        <v>158</v>
      </c>
      <c r="E7" s="154" t="s">
        <v>159</v>
      </c>
      <c r="F7" s="193" t="s">
        <v>162</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163</v>
      </c>
      <c r="AL7" s="160" t="s">
        <v>165</v>
      </c>
      <c r="AM7" s="220" t="s">
        <v>3</v>
      </c>
      <c r="AN7" s="220"/>
    </row>
    <row r="8" spans="1:40" ht="15" customHeight="1">
      <c r="A8" s="152"/>
      <c r="B8" s="164"/>
      <c r="C8" s="173"/>
      <c r="D8" s="157"/>
      <c r="E8" s="154"/>
      <c r="F8" s="157" t="s">
        <v>167</v>
      </c>
      <c r="G8" s="157"/>
      <c r="H8" s="157"/>
      <c r="I8" s="157"/>
      <c r="J8" s="157"/>
      <c r="K8" s="157"/>
      <c r="L8" s="157"/>
      <c r="M8" s="157" t="s">
        <v>168</v>
      </c>
      <c r="N8" s="157"/>
      <c r="O8" s="157"/>
      <c r="P8" s="157"/>
      <c r="Q8" s="157"/>
      <c r="R8" s="157"/>
      <c r="S8" s="157"/>
      <c r="T8" s="157" t="s">
        <v>170</v>
      </c>
      <c r="U8" s="157"/>
      <c r="V8" s="157"/>
      <c r="W8" s="157"/>
      <c r="X8" s="157"/>
      <c r="Y8" s="157"/>
      <c r="Z8" s="157"/>
      <c r="AA8" s="157" t="s">
        <v>173</v>
      </c>
      <c r="AB8" s="157"/>
      <c r="AC8" s="157"/>
      <c r="AD8" s="157"/>
      <c r="AE8" s="157"/>
      <c r="AF8" s="157"/>
      <c r="AG8" s="157"/>
      <c r="AH8" s="157" t="s">
        <v>174</v>
      </c>
      <c r="AI8" s="157"/>
      <c r="AJ8" s="157"/>
      <c r="AK8" s="189"/>
      <c r="AL8" s="160"/>
      <c r="AM8" s="220"/>
      <c r="AN8" s="220"/>
    </row>
    <row r="9" spans="1:40" ht="15" customHeight="1">
      <c r="A9" s="152"/>
      <c r="B9" s="165" t="s">
        <v>221</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t="s">
        <v>223</v>
      </c>
      <c r="C11" s="175" t="s">
        <v>186</v>
      </c>
      <c r="D11" s="183"/>
      <c r="E11" s="183" t="s">
        <v>224</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14">
        <f t="shared" ref="AK11:AK31" si="0">+SUM(F11:AJ11)</f>
        <v>160</v>
      </c>
      <c r="AL11" s="216">
        <f t="shared" ref="AL11:AL31" si="1">IF($AK$3="４週",AK11/4,AK11/(DAY(EOMONTH($F$9,0))/7))</f>
        <v>40</v>
      </c>
      <c r="AM11" s="221"/>
      <c r="AN11" s="221"/>
    </row>
    <row r="12" spans="1:40" ht="18" customHeight="1">
      <c r="A12" s="153">
        <v>2</v>
      </c>
      <c r="B12" s="229" t="s">
        <v>270</v>
      </c>
      <c r="C12" s="175" t="s">
        <v>186</v>
      </c>
      <c r="D12" s="183"/>
      <c r="E12" s="183" t="s">
        <v>400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si="0"/>
        <v>160</v>
      </c>
      <c r="AL12" s="216">
        <f t="shared" si="1"/>
        <v>40</v>
      </c>
      <c r="AM12" s="221"/>
      <c r="AN12" s="221"/>
    </row>
    <row r="13" spans="1:40" ht="18" customHeight="1">
      <c r="A13" s="153">
        <v>3</v>
      </c>
      <c r="B13" s="229" t="s">
        <v>318</v>
      </c>
      <c r="C13" s="175" t="s">
        <v>186</v>
      </c>
      <c r="D13" s="183"/>
      <c r="E13" s="183" t="s">
        <v>27</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0" ht="18" customHeight="1">
      <c r="A14" s="153">
        <v>4</v>
      </c>
      <c r="B14" s="229" t="s">
        <v>318</v>
      </c>
      <c r="C14" s="175" t="s">
        <v>186</v>
      </c>
      <c r="D14" s="183"/>
      <c r="E14" s="183" t="s">
        <v>401</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186"/>
      <c r="AI14" s="186"/>
      <c r="AJ14" s="186"/>
      <c r="AK14" s="214">
        <f t="shared" si="0"/>
        <v>160</v>
      </c>
      <c r="AL14" s="216">
        <f t="shared" si="1"/>
        <v>40</v>
      </c>
      <c r="AM14" s="221"/>
      <c r="AN14" s="221"/>
    </row>
    <row r="15" spans="1:40" ht="18" customHeight="1">
      <c r="A15" s="153">
        <v>5</v>
      </c>
      <c r="B15" s="229" t="s">
        <v>318</v>
      </c>
      <c r="C15" s="175" t="s">
        <v>186</v>
      </c>
      <c r="D15" s="183"/>
      <c r="E15" s="183" t="s">
        <v>369</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186"/>
      <c r="AI15" s="186"/>
      <c r="AJ15" s="186"/>
      <c r="AK15" s="214">
        <f t="shared" si="0"/>
        <v>160</v>
      </c>
      <c r="AL15" s="216">
        <f t="shared" si="1"/>
        <v>40</v>
      </c>
      <c r="AM15" s="221"/>
      <c r="AN15" s="221"/>
    </row>
    <row r="16" spans="1:40" ht="18" customHeight="1">
      <c r="A16" s="153">
        <v>6</v>
      </c>
      <c r="B16" s="229" t="s">
        <v>318</v>
      </c>
      <c r="C16" s="175" t="s">
        <v>186</v>
      </c>
      <c r="D16" s="183"/>
      <c r="E16" s="183" t="s">
        <v>386</v>
      </c>
      <c r="F16" s="186">
        <v>8</v>
      </c>
      <c r="G16" s="186">
        <v>8</v>
      </c>
      <c r="H16" s="186">
        <v>8</v>
      </c>
      <c r="I16" s="186"/>
      <c r="J16" s="186"/>
      <c r="K16" s="186">
        <v>8</v>
      </c>
      <c r="L16" s="186">
        <v>8</v>
      </c>
      <c r="M16" s="186">
        <v>8</v>
      </c>
      <c r="N16" s="186">
        <v>8</v>
      </c>
      <c r="O16" s="186">
        <v>8</v>
      </c>
      <c r="P16" s="186"/>
      <c r="Q16" s="186"/>
      <c r="R16" s="186">
        <v>8</v>
      </c>
      <c r="S16" s="186">
        <v>8</v>
      </c>
      <c r="T16" s="186">
        <v>8</v>
      </c>
      <c r="U16" s="186">
        <v>8</v>
      </c>
      <c r="V16" s="186">
        <v>8</v>
      </c>
      <c r="W16" s="186"/>
      <c r="X16" s="186"/>
      <c r="Y16" s="186">
        <v>8</v>
      </c>
      <c r="Z16" s="186">
        <v>8</v>
      </c>
      <c r="AA16" s="186">
        <v>8</v>
      </c>
      <c r="AB16" s="186">
        <v>8</v>
      </c>
      <c r="AC16" s="186">
        <v>8</v>
      </c>
      <c r="AD16" s="186"/>
      <c r="AE16" s="186"/>
      <c r="AF16" s="186">
        <v>8</v>
      </c>
      <c r="AG16" s="186">
        <v>8</v>
      </c>
      <c r="AH16" s="186"/>
      <c r="AI16" s="186"/>
      <c r="AJ16" s="186"/>
      <c r="AK16" s="214">
        <f t="shared" si="0"/>
        <v>160</v>
      </c>
      <c r="AL16" s="216">
        <f t="shared" si="1"/>
        <v>40</v>
      </c>
      <c r="AM16" s="221"/>
      <c r="AN16" s="221"/>
    </row>
    <row r="17" spans="1:40" ht="18" customHeight="1">
      <c r="A17" s="153">
        <v>7</v>
      </c>
      <c r="B17" s="229"/>
      <c r="C17" s="176"/>
      <c r="D17" s="183"/>
      <c r="E17" s="191"/>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214">
        <f t="shared" si="0"/>
        <v>0</v>
      </c>
      <c r="AL17" s="216">
        <f t="shared" si="1"/>
        <v>0</v>
      </c>
      <c r="AM17" s="221"/>
      <c r="AN17" s="221"/>
    </row>
    <row r="18" spans="1:40" ht="18" customHeight="1">
      <c r="A18" s="153">
        <v>8</v>
      </c>
      <c r="B18" s="229"/>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0" ht="18" customHeight="1">
      <c r="A19" s="153">
        <v>9</v>
      </c>
      <c r="B19" s="229"/>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0" ht="18" customHeight="1">
      <c r="A20" s="153">
        <v>10</v>
      </c>
      <c r="B20" s="229"/>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0" ht="18" customHeight="1">
      <c r="A21" s="153">
        <v>11</v>
      </c>
      <c r="B21" s="229"/>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0" ht="18" customHeight="1">
      <c r="A22" s="153">
        <v>12</v>
      </c>
      <c r="B22" s="229"/>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0" ht="18" customHeight="1">
      <c r="A23" s="153">
        <v>13</v>
      </c>
      <c r="B23" s="229"/>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0" ht="18" customHeight="1">
      <c r="A24" s="153">
        <v>14</v>
      </c>
      <c r="B24" s="229"/>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0" ht="18" customHeight="1">
      <c r="A25" s="153">
        <v>15</v>
      </c>
      <c r="B25" s="229"/>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0" ht="18" customHeight="1">
      <c r="A26" s="153">
        <v>16</v>
      </c>
      <c r="B26" s="229"/>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0" ht="18" customHeight="1">
      <c r="A27" s="153">
        <v>17</v>
      </c>
      <c r="B27" s="229"/>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0" ht="18" customHeight="1">
      <c r="A28" s="153">
        <v>18</v>
      </c>
      <c r="B28" s="229"/>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0" ht="18" customHeight="1">
      <c r="A29" s="153">
        <v>19</v>
      </c>
      <c r="B29" s="229"/>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0" ht="18" customHeight="1">
      <c r="A30" s="153">
        <v>20</v>
      </c>
      <c r="B30" s="229"/>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0" ht="18" customHeight="1">
      <c r="A31" s="154" t="s">
        <v>144</v>
      </c>
      <c r="B31" s="168"/>
      <c r="C31" s="168"/>
      <c r="D31" s="168"/>
      <c r="E31" s="168"/>
      <c r="F31" s="178">
        <f t="shared" ref="F31:AJ31" si="2">+SUM(F11:F30)</f>
        <v>48</v>
      </c>
      <c r="G31" s="178">
        <f t="shared" si="2"/>
        <v>48</v>
      </c>
      <c r="H31" s="178">
        <f t="shared" si="2"/>
        <v>48</v>
      </c>
      <c r="I31" s="178">
        <f t="shared" si="2"/>
        <v>0</v>
      </c>
      <c r="J31" s="178">
        <f t="shared" si="2"/>
        <v>0</v>
      </c>
      <c r="K31" s="178">
        <f t="shared" si="2"/>
        <v>48</v>
      </c>
      <c r="L31" s="178">
        <f t="shared" si="2"/>
        <v>48</v>
      </c>
      <c r="M31" s="178">
        <f t="shared" si="2"/>
        <v>48</v>
      </c>
      <c r="N31" s="178">
        <f t="shared" si="2"/>
        <v>48</v>
      </c>
      <c r="O31" s="178">
        <f t="shared" si="2"/>
        <v>48</v>
      </c>
      <c r="P31" s="178">
        <f t="shared" si="2"/>
        <v>0</v>
      </c>
      <c r="Q31" s="178">
        <f t="shared" si="2"/>
        <v>0</v>
      </c>
      <c r="R31" s="178">
        <f t="shared" si="2"/>
        <v>48</v>
      </c>
      <c r="S31" s="178">
        <f t="shared" si="2"/>
        <v>48</v>
      </c>
      <c r="T31" s="178">
        <f t="shared" si="2"/>
        <v>48</v>
      </c>
      <c r="U31" s="178">
        <f t="shared" si="2"/>
        <v>48</v>
      </c>
      <c r="V31" s="178">
        <f t="shared" si="2"/>
        <v>48</v>
      </c>
      <c r="W31" s="178">
        <f t="shared" si="2"/>
        <v>0</v>
      </c>
      <c r="X31" s="178">
        <f t="shared" si="2"/>
        <v>0</v>
      </c>
      <c r="Y31" s="178">
        <f t="shared" si="2"/>
        <v>48</v>
      </c>
      <c r="Z31" s="178">
        <f t="shared" si="2"/>
        <v>48</v>
      </c>
      <c r="AA31" s="178">
        <f t="shared" si="2"/>
        <v>48</v>
      </c>
      <c r="AB31" s="178">
        <f t="shared" si="2"/>
        <v>48</v>
      </c>
      <c r="AC31" s="178">
        <f t="shared" si="2"/>
        <v>48</v>
      </c>
      <c r="AD31" s="178">
        <f t="shared" si="2"/>
        <v>0</v>
      </c>
      <c r="AE31" s="178">
        <f t="shared" si="2"/>
        <v>0</v>
      </c>
      <c r="AF31" s="178">
        <f t="shared" si="2"/>
        <v>48</v>
      </c>
      <c r="AG31" s="178">
        <f t="shared" si="2"/>
        <v>48</v>
      </c>
      <c r="AH31" s="178">
        <f t="shared" si="2"/>
        <v>0</v>
      </c>
      <c r="AI31" s="178">
        <f t="shared" si="2"/>
        <v>0</v>
      </c>
      <c r="AJ31" s="178">
        <f t="shared" si="2"/>
        <v>0</v>
      </c>
      <c r="AK31" s="214">
        <f t="shared" si="0"/>
        <v>960</v>
      </c>
      <c r="AL31" s="216">
        <f t="shared" si="1"/>
        <v>240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21" customHeight="1">
      <c r="A34" s="156" t="s">
        <v>33</v>
      </c>
      <c r="B34" s="155"/>
      <c r="C34" s="155"/>
      <c r="D34" s="155"/>
      <c r="E34" s="155"/>
      <c r="F34" s="155"/>
      <c r="G34" s="147"/>
      <c r="H34" s="147"/>
      <c r="I34" s="147"/>
      <c r="J34" s="147"/>
      <c r="K34" s="147"/>
      <c r="L34" s="147"/>
      <c r="M34" s="147"/>
      <c r="N34" s="147"/>
      <c r="O34" s="147"/>
      <c r="AN34" s="318"/>
    </row>
    <row r="35" spans="1:43" ht="24.95" customHeight="1">
      <c r="A35" s="157"/>
      <c r="B35" s="157"/>
      <c r="C35" s="157"/>
      <c r="D35" s="185">
        <v>4</v>
      </c>
      <c r="E35" s="185">
        <v>5</v>
      </c>
      <c r="F35" s="185">
        <v>6</v>
      </c>
      <c r="G35" s="185"/>
      <c r="H35" s="185"/>
      <c r="I35" s="185">
        <v>7</v>
      </c>
      <c r="J35" s="185"/>
      <c r="K35" s="185"/>
      <c r="L35" s="185">
        <v>8</v>
      </c>
      <c r="M35" s="185"/>
      <c r="N35" s="185"/>
      <c r="O35" s="185">
        <v>9</v>
      </c>
      <c r="P35" s="185"/>
      <c r="Q35" s="185"/>
      <c r="R35" s="185">
        <v>10</v>
      </c>
      <c r="S35" s="185"/>
      <c r="T35" s="185"/>
      <c r="U35" s="185">
        <v>11</v>
      </c>
      <c r="V35" s="185"/>
      <c r="W35" s="185"/>
      <c r="X35" s="185">
        <v>12</v>
      </c>
      <c r="Y35" s="185"/>
      <c r="Z35" s="185"/>
      <c r="AA35" s="185">
        <v>1</v>
      </c>
      <c r="AB35" s="185"/>
      <c r="AC35" s="185"/>
      <c r="AD35" s="185">
        <v>2</v>
      </c>
      <c r="AE35" s="185"/>
      <c r="AF35" s="185"/>
      <c r="AG35" s="185">
        <v>3</v>
      </c>
      <c r="AH35" s="185"/>
      <c r="AI35" s="185"/>
      <c r="AJ35" s="157" t="s">
        <v>275</v>
      </c>
      <c r="AK35" s="157"/>
      <c r="AL35" s="160" t="s">
        <v>276</v>
      </c>
      <c r="AM35" s="187"/>
      <c r="AN35" s="187"/>
      <c r="AO35" s="187"/>
      <c r="AP35" s="187"/>
      <c r="AQ35" s="187"/>
    </row>
    <row r="36" spans="1:43" ht="18" customHeight="1">
      <c r="A36" s="158" t="s">
        <v>283</v>
      </c>
      <c r="B36" s="158"/>
      <c r="C36" s="158"/>
      <c r="D36" s="178">
        <f>SUM(D39:D42)</f>
        <v>1740</v>
      </c>
      <c r="E36" s="178">
        <f>SUM(E39:E42)</f>
        <v>1631</v>
      </c>
      <c r="F36" s="178">
        <f>SUM(F39:H42)</f>
        <v>1740</v>
      </c>
      <c r="G36" s="178"/>
      <c r="H36" s="178"/>
      <c r="I36" s="178">
        <f>SUM(I39:K42)</f>
        <v>1827</v>
      </c>
      <c r="J36" s="178"/>
      <c r="K36" s="178"/>
      <c r="L36" s="178">
        <f>SUM(L39:N42)</f>
        <v>1827</v>
      </c>
      <c r="M36" s="178"/>
      <c r="N36" s="178"/>
      <c r="O36" s="178">
        <f>SUM(O39:Q42)</f>
        <v>1653</v>
      </c>
      <c r="P36" s="178"/>
      <c r="Q36" s="178"/>
      <c r="R36" s="178">
        <f>SUM(R39:T42)</f>
        <v>1740</v>
      </c>
      <c r="S36" s="178"/>
      <c r="T36" s="178"/>
      <c r="U36" s="178">
        <f>SUM(U39:W42)</f>
        <v>1740</v>
      </c>
      <c r="V36" s="178"/>
      <c r="W36" s="178"/>
      <c r="X36" s="178">
        <f>SUM(X39:Z42)</f>
        <v>1653</v>
      </c>
      <c r="Y36" s="178"/>
      <c r="Z36" s="178"/>
      <c r="AA36" s="178">
        <f>SUM(AA39:AC42)</f>
        <v>1653</v>
      </c>
      <c r="AB36" s="178"/>
      <c r="AC36" s="178"/>
      <c r="AD36" s="178">
        <f>SUM(AD39:AF42)</f>
        <v>1653</v>
      </c>
      <c r="AE36" s="178"/>
      <c r="AF36" s="178"/>
      <c r="AG36" s="178">
        <f>SUM(AG39:AI42)</f>
        <v>1740</v>
      </c>
      <c r="AH36" s="178"/>
      <c r="AI36" s="178"/>
      <c r="AJ36" s="181">
        <f t="shared" ref="AJ36:AJ42" si="3">SUM(D36:AI36)</f>
        <v>20597</v>
      </c>
      <c r="AK36" s="181"/>
      <c r="AL36" s="321">
        <f>ROUNDUP(AJ36/AJ43,1)</f>
        <v>87</v>
      </c>
      <c r="AM36" s="187"/>
      <c r="AN36" s="187"/>
      <c r="AO36" s="187"/>
      <c r="AP36" s="187"/>
      <c r="AQ36" s="187"/>
    </row>
    <row r="37" spans="1:43" ht="18" customHeight="1">
      <c r="A37" s="270" t="s">
        <v>319</v>
      </c>
      <c r="B37" s="276"/>
      <c r="C37" s="287"/>
      <c r="D37" s="186">
        <v>50</v>
      </c>
      <c r="E37" s="186">
        <v>45</v>
      </c>
      <c r="F37" s="186">
        <v>50</v>
      </c>
      <c r="G37" s="186"/>
      <c r="H37" s="186"/>
      <c r="I37" s="186">
        <v>50</v>
      </c>
      <c r="J37" s="186"/>
      <c r="K37" s="186"/>
      <c r="L37" s="186">
        <v>50</v>
      </c>
      <c r="M37" s="186"/>
      <c r="N37" s="186"/>
      <c r="O37" s="186">
        <v>45</v>
      </c>
      <c r="P37" s="186"/>
      <c r="Q37" s="186"/>
      <c r="R37" s="186">
        <v>50</v>
      </c>
      <c r="S37" s="186"/>
      <c r="T37" s="186"/>
      <c r="U37" s="186">
        <v>50</v>
      </c>
      <c r="V37" s="186"/>
      <c r="W37" s="186"/>
      <c r="X37" s="186">
        <v>45</v>
      </c>
      <c r="Y37" s="186"/>
      <c r="Z37" s="186"/>
      <c r="AA37" s="186">
        <v>45</v>
      </c>
      <c r="AB37" s="186"/>
      <c r="AC37" s="186"/>
      <c r="AD37" s="186">
        <v>45</v>
      </c>
      <c r="AE37" s="186"/>
      <c r="AF37" s="186"/>
      <c r="AG37" s="186">
        <v>50</v>
      </c>
      <c r="AH37" s="186"/>
      <c r="AI37" s="186"/>
      <c r="AJ37" s="181">
        <f t="shared" si="3"/>
        <v>575</v>
      </c>
      <c r="AK37" s="181"/>
      <c r="AL37" s="321">
        <f t="shared" ref="AL37:AL42" si="4">ROUNDUP(AJ37/$AJ$43,1)</f>
        <v>2.5</v>
      </c>
      <c r="AM37" s="187"/>
      <c r="AN37" s="187"/>
      <c r="AO37" s="187"/>
      <c r="AP37" s="187"/>
      <c r="AQ37" s="187"/>
    </row>
    <row r="38" spans="1:43" ht="18" customHeight="1">
      <c r="A38" s="270" t="s">
        <v>63</v>
      </c>
      <c r="B38" s="276"/>
      <c r="C38" s="287"/>
      <c r="D38" s="186">
        <v>50</v>
      </c>
      <c r="E38" s="186">
        <v>50</v>
      </c>
      <c r="F38" s="186">
        <v>50</v>
      </c>
      <c r="G38" s="186"/>
      <c r="H38" s="186"/>
      <c r="I38" s="186">
        <v>55</v>
      </c>
      <c r="J38" s="186"/>
      <c r="K38" s="186"/>
      <c r="L38" s="186">
        <v>55</v>
      </c>
      <c r="M38" s="186"/>
      <c r="N38" s="186"/>
      <c r="O38" s="186">
        <v>50</v>
      </c>
      <c r="P38" s="186"/>
      <c r="Q38" s="186"/>
      <c r="R38" s="186">
        <v>50</v>
      </c>
      <c r="S38" s="186"/>
      <c r="T38" s="186"/>
      <c r="U38" s="186">
        <v>50</v>
      </c>
      <c r="V38" s="186"/>
      <c r="W38" s="186"/>
      <c r="X38" s="186">
        <v>50</v>
      </c>
      <c r="Y38" s="186"/>
      <c r="Z38" s="186"/>
      <c r="AA38" s="186">
        <v>50</v>
      </c>
      <c r="AB38" s="186"/>
      <c r="AC38" s="186"/>
      <c r="AD38" s="186">
        <v>50</v>
      </c>
      <c r="AE38" s="186"/>
      <c r="AF38" s="186"/>
      <c r="AG38" s="186">
        <v>50</v>
      </c>
      <c r="AH38" s="186"/>
      <c r="AI38" s="186"/>
      <c r="AJ38" s="181">
        <f t="shared" si="3"/>
        <v>610</v>
      </c>
      <c r="AK38" s="181"/>
      <c r="AL38" s="321">
        <f t="shared" si="4"/>
        <v>2.6</v>
      </c>
      <c r="AM38" s="187"/>
      <c r="AN38" s="187"/>
      <c r="AO38" s="187"/>
      <c r="AP38" s="187"/>
      <c r="AQ38" s="187"/>
    </row>
    <row r="39" spans="1:43" ht="18" customHeight="1">
      <c r="A39" s="270" t="s">
        <v>212</v>
      </c>
      <c r="B39" s="276"/>
      <c r="C39" s="287"/>
      <c r="D39" s="186">
        <v>100</v>
      </c>
      <c r="E39" s="186">
        <v>95</v>
      </c>
      <c r="F39" s="186">
        <v>100</v>
      </c>
      <c r="G39" s="186"/>
      <c r="H39" s="186"/>
      <c r="I39" s="186">
        <v>105</v>
      </c>
      <c r="J39" s="186"/>
      <c r="K39" s="186"/>
      <c r="L39" s="186">
        <v>105</v>
      </c>
      <c r="M39" s="186"/>
      <c r="N39" s="186"/>
      <c r="O39" s="186">
        <v>95</v>
      </c>
      <c r="P39" s="186"/>
      <c r="Q39" s="186"/>
      <c r="R39" s="186">
        <v>100</v>
      </c>
      <c r="S39" s="186"/>
      <c r="T39" s="186"/>
      <c r="U39" s="186">
        <v>100</v>
      </c>
      <c r="V39" s="186"/>
      <c r="W39" s="186"/>
      <c r="X39" s="186">
        <v>95</v>
      </c>
      <c r="Y39" s="186"/>
      <c r="Z39" s="186"/>
      <c r="AA39" s="186">
        <v>95</v>
      </c>
      <c r="AB39" s="186"/>
      <c r="AC39" s="186"/>
      <c r="AD39" s="186">
        <v>95</v>
      </c>
      <c r="AE39" s="186"/>
      <c r="AF39" s="186"/>
      <c r="AG39" s="186">
        <v>100</v>
      </c>
      <c r="AH39" s="186"/>
      <c r="AI39" s="186"/>
      <c r="AJ39" s="181">
        <f t="shared" si="3"/>
        <v>1185</v>
      </c>
      <c r="AK39" s="181"/>
      <c r="AL39" s="321">
        <f t="shared" si="4"/>
        <v>5</v>
      </c>
      <c r="AM39" s="187"/>
      <c r="AN39" s="187"/>
      <c r="AO39" s="187"/>
      <c r="AP39" s="187"/>
      <c r="AQ39" s="187"/>
    </row>
    <row r="40" spans="1:43" ht="18" customHeight="1">
      <c r="A40" s="270" t="s">
        <v>285</v>
      </c>
      <c r="B40" s="276"/>
      <c r="C40" s="287"/>
      <c r="D40" s="186">
        <v>100</v>
      </c>
      <c r="E40" s="186">
        <v>95</v>
      </c>
      <c r="F40" s="186">
        <v>100</v>
      </c>
      <c r="G40" s="186"/>
      <c r="H40" s="186"/>
      <c r="I40" s="186">
        <v>105</v>
      </c>
      <c r="J40" s="186"/>
      <c r="K40" s="186"/>
      <c r="L40" s="186">
        <v>105</v>
      </c>
      <c r="M40" s="186"/>
      <c r="N40" s="186"/>
      <c r="O40" s="186">
        <v>95</v>
      </c>
      <c r="P40" s="186"/>
      <c r="Q40" s="186"/>
      <c r="R40" s="186">
        <v>100</v>
      </c>
      <c r="S40" s="186"/>
      <c r="T40" s="186"/>
      <c r="U40" s="186">
        <v>100</v>
      </c>
      <c r="V40" s="186"/>
      <c r="W40" s="186"/>
      <c r="X40" s="186">
        <v>95</v>
      </c>
      <c r="Y40" s="186"/>
      <c r="Z40" s="186"/>
      <c r="AA40" s="186">
        <v>95</v>
      </c>
      <c r="AB40" s="186"/>
      <c r="AC40" s="186"/>
      <c r="AD40" s="186">
        <v>95</v>
      </c>
      <c r="AE40" s="186"/>
      <c r="AF40" s="186"/>
      <c r="AG40" s="186">
        <v>100</v>
      </c>
      <c r="AH40" s="186"/>
      <c r="AI40" s="186"/>
      <c r="AJ40" s="181">
        <f t="shared" si="3"/>
        <v>1185</v>
      </c>
      <c r="AK40" s="181"/>
      <c r="AL40" s="321">
        <f t="shared" si="4"/>
        <v>5</v>
      </c>
      <c r="AM40" s="187"/>
      <c r="AN40" s="187"/>
      <c r="AO40" s="187"/>
      <c r="AP40" s="187"/>
      <c r="AQ40" s="187"/>
    </row>
    <row r="41" spans="1:43" ht="18" customHeight="1">
      <c r="A41" s="270" t="s">
        <v>286</v>
      </c>
      <c r="B41" s="276"/>
      <c r="C41" s="287"/>
      <c r="D41" s="186">
        <v>140</v>
      </c>
      <c r="E41" s="186">
        <v>131</v>
      </c>
      <c r="F41" s="186">
        <v>140</v>
      </c>
      <c r="G41" s="186"/>
      <c r="H41" s="186"/>
      <c r="I41" s="186">
        <v>147</v>
      </c>
      <c r="J41" s="186"/>
      <c r="K41" s="186"/>
      <c r="L41" s="186">
        <v>147</v>
      </c>
      <c r="M41" s="186"/>
      <c r="N41" s="186"/>
      <c r="O41" s="186">
        <v>133</v>
      </c>
      <c r="P41" s="186"/>
      <c r="Q41" s="186"/>
      <c r="R41" s="186">
        <v>140</v>
      </c>
      <c r="S41" s="186"/>
      <c r="T41" s="186"/>
      <c r="U41" s="186">
        <v>140</v>
      </c>
      <c r="V41" s="186"/>
      <c r="W41" s="186"/>
      <c r="X41" s="186">
        <v>133</v>
      </c>
      <c r="Y41" s="186"/>
      <c r="Z41" s="186"/>
      <c r="AA41" s="186">
        <v>133</v>
      </c>
      <c r="AB41" s="186"/>
      <c r="AC41" s="186"/>
      <c r="AD41" s="186">
        <v>133</v>
      </c>
      <c r="AE41" s="186"/>
      <c r="AF41" s="186"/>
      <c r="AG41" s="186">
        <v>140</v>
      </c>
      <c r="AH41" s="186"/>
      <c r="AI41" s="186"/>
      <c r="AJ41" s="181">
        <f t="shared" si="3"/>
        <v>1657</v>
      </c>
      <c r="AK41" s="181"/>
      <c r="AL41" s="321">
        <f t="shared" si="4"/>
        <v>7</v>
      </c>
      <c r="AM41" s="187"/>
      <c r="AN41" s="187"/>
      <c r="AO41" s="187"/>
      <c r="AP41" s="187"/>
      <c r="AQ41" s="187"/>
    </row>
    <row r="42" spans="1:43" ht="18" customHeight="1">
      <c r="A42" s="270" t="s">
        <v>55</v>
      </c>
      <c r="B42" s="276"/>
      <c r="C42" s="287"/>
      <c r="D42" s="186">
        <v>1400</v>
      </c>
      <c r="E42" s="186">
        <v>1310</v>
      </c>
      <c r="F42" s="186">
        <v>1400</v>
      </c>
      <c r="G42" s="186"/>
      <c r="H42" s="186"/>
      <c r="I42" s="186">
        <v>1470</v>
      </c>
      <c r="J42" s="186"/>
      <c r="K42" s="186"/>
      <c r="L42" s="186">
        <v>1470</v>
      </c>
      <c r="M42" s="186"/>
      <c r="N42" s="186"/>
      <c r="O42" s="186">
        <v>1330</v>
      </c>
      <c r="P42" s="186"/>
      <c r="Q42" s="186"/>
      <c r="R42" s="186">
        <v>1400</v>
      </c>
      <c r="S42" s="186"/>
      <c r="T42" s="186"/>
      <c r="U42" s="186">
        <v>1400</v>
      </c>
      <c r="V42" s="186"/>
      <c r="W42" s="186"/>
      <c r="X42" s="186">
        <v>1330</v>
      </c>
      <c r="Y42" s="186"/>
      <c r="Z42" s="186"/>
      <c r="AA42" s="186">
        <v>1330</v>
      </c>
      <c r="AB42" s="186"/>
      <c r="AC42" s="186"/>
      <c r="AD42" s="186">
        <v>1330</v>
      </c>
      <c r="AE42" s="186"/>
      <c r="AF42" s="186"/>
      <c r="AG42" s="186">
        <v>1400</v>
      </c>
      <c r="AH42" s="186"/>
      <c r="AI42" s="186"/>
      <c r="AJ42" s="181">
        <f t="shared" si="3"/>
        <v>16570</v>
      </c>
      <c r="AK42" s="181"/>
      <c r="AL42" s="321">
        <f t="shared" si="4"/>
        <v>70</v>
      </c>
      <c r="AM42" s="187"/>
      <c r="AN42" s="187"/>
      <c r="AO42" s="187"/>
      <c r="AP42" s="187"/>
      <c r="AQ42" s="187"/>
    </row>
    <row r="43" spans="1:43" ht="18" customHeight="1">
      <c r="A43" s="158" t="s">
        <v>279</v>
      </c>
      <c r="B43" s="158"/>
      <c r="C43" s="158"/>
      <c r="D43" s="186">
        <v>20</v>
      </c>
      <c r="E43" s="186">
        <v>19</v>
      </c>
      <c r="F43" s="186">
        <v>20</v>
      </c>
      <c r="G43" s="186"/>
      <c r="H43" s="186"/>
      <c r="I43" s="186">
        <v>21</v>
      </c>
      <c r="J43" s="186"/>
      <c r="K43" s="186"/>
      <c r="L43" s="186">
        <v>21</v>
      </c>
      <c r="M43" s="186"/>
      <c r="N43" s="186"/>
      <c r="O43" s="186">
        <v>19</v>
      </c>
      <c r="P43" s="186"/>
      <c r="Q43" s="186"/>
      <c r="R43" s="186">
        <v>20</v>
      </c>
      <c r="S43" s="186"/>
      <c r="T43" s="186"/>
      <c r="U43" s="186">
        <v>20</v>
      </c>
      <c r="V43" s="186"/>
      <c r="W43" s="186"/>
      <c r="X43" s="186">
        <v>19</v>
      </c>
      <c r="Y43" s="186"/>
      <c r="Z43" s="186"/>
      <c r="AA43" s="186">
        <v>19</v>
      </c>
      <c r="AB43" s="186"/>
      <c r="AC43" s="186"/>
      <c r="AD43" s="186">
        <v>19</v>
      </c>
      <c r="AE43" s="186"/>
      <c r="AF43" s="186"/>
      <c r="AG43" s="186">
        <v>20</v>
      </c>
      <c r="AH43" s="186"/>
      <c r="AI43" s="186"/>
      <c r="AJ43" s="181">
        <f>+SUM(D43:AI43)</f>
        <v>237</v>
      </c>
      <c r="AK43" s="181"/>
      <c r="AL43" s="322"/>
      <c r="AM43" s="187"/>
      <c r="AN43" s="187"/>
      <c r="AO43" s="187"/>
      <c r="AP43" s="187"/>
      <c r="AQ43" s="187"/>
    </row>
    <row r="44" spans="1:43" ht="5.0999999999999996" customHeight="1">
      <c r="A44" s="159"/>
      <c r="B44" s="159"/>
      <c r="C44" s="159"/>
      <c r="D44" s="187"/>
      <c r="E44" s="187"/>
      <c r="F44" s="187"/>
      <c r="G44" s="187"/>
      <c r="H44" s="18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201"/>
      <c r="AK44" s="147"/>
      <c r="AL44" s="155"/>
      <c r="AM44" s="155"/>
      <c r="AN44" s="149"/>
    </row>
    <row r="45" spans="1:43" ht="18" customHeight="1">
      <c r="A45" s="156" t="s">
        <v>229</v>
      </c>
      <c r="B45" s="147"/>
      <c r="D45" s="147"/>
      <c r="E45" s="147"/>
      <c r="F45" s="147"/>
      <c r="G45" s="147"/>
      <c r="H45" s="147"/>
      <c r="I45" s="147"/>
      <c r="J45" s="147"/>
      <c r="K45" s="147"/>
      <c r="L45" s="147"/>
      <c r="M45" s="147"/>
      <c r="N45" s="147"/>
      <c r="O45" s="147"/>
      <c r="P45" s="147"/>
      <c r="Q45" s="147"/>
      <c r="R45" s="147"/>
      <c r="S45" s="147"/>
      <c r="T45" s="147"/>
      <c r="U45" s="147"/>
      <c r="V45" s="147"/>
      <c r="W45" s="155"/>
      <c r="X45" s="147"/>
      <c r="Y45" s="147"/>
      <c r="Z45" s="147"/>
      <c r="AA45" s="147"/>
      <c r="AB45" s="147"/>
      <c r="AC45" s="147"/>
      <c r="AD45" s="147"/>
      <c r="AE45" s="147"/>
      <c r="AF45" s="147"/>
      <c r="AG45" s="147"/>
      <c r="AH45" s="147"/>
      <c r="AI45" s="147"/>
      <c r="AJ45" s="201"/>
      <c r="AK45" s="147"/>
      <c r="AL45" s="155"/>
      <c r="AM45" s="155"/>
      <c r="AN45" s="149"/>
    </row>
    <row r="46" spans="1:43" ht="45" customHeight="1">
      <c r="A46" s="157" t="s">
        <v>90</v>
      </c>
      <c r="B46" s="157"/>
      <c r="C46" s="157" t="s">
        <v>270</v>
      </c>
      <c r="D46" s="157"/>
      <c r="E46" s="160" t="s">
        <v>318</v>
      </c>
      <c r="F46" s="160"/>
      <c r="G46" s="160"/>
      <c r="H46" s="160"/>
      <c r="I46" s="187"/>
      <c r="J46" s="187"/>
      <c r="K46" s="187"/>
      <c r="L46" s="187"/>
      <c r="M46" s="187"/>
      <c r="N46" s="187"/>
      <c r="O46" s="187"/>
      <c r="P46" s="187"/>
      <c r="Q46" s="187"/>
      <c r="R46" s="187"/>
      <c r="S46" s="187"/>
      <c r="T46" s="187"/>
      <c r="U46" s="187"/>
      <c r="W46" s="155"/>
      <c r="X46" s="147"/>
      <c r="Y46" s="147"/>
      <c r="Z46" s="147"/>
      <c r="AA46" s="147"/>
      <c r="AB46" s="147"/>
      <c r="AC46" s="147"/>
      <c r="AD46" s="147"/>
      <c r="AE46" s="147"/>
      <c r="AF46" s="147"/>
      <c r="AG46" s="147"/>
      <c r="AH46" s="147"/>
      <c r="AI46" s="147"/>
      <c r="AJ46" s="201"/>
      <c r="AK46" s="147"/>
      <c r="AL46" s="155"/>
      <c r="AM46" s="155"/>
      <c r="AN46" s="149"/>
    </row>
    <row r="47" spans="1:43" ht="18" customHeight="1">
      <c r="A47" s="160" t="s">
        <v>62</v>
      </c>
      <c r="B47" s="160"/>
      <c r="C47" s="178">
        <f>ROUNDDOWN(IF(AL36&lt;=30,1,1+ROUNDUP((AL36-30)/30,0)),1)</f>
        <v>3</v>
      </c>
      <c r="D47" s="178"/>
      <c r="E47" s="178">
        <f>ROUNDDOWN(AL36/6,1)</f>
        <v>14.5</v>
      </c>
      <c r="F47" s="178"/>
      <c r="G47" s="178"/>
      <c r="H47" s="178"/>
      <c r="I47" s="187"/>
      <c r="J47" s="187"/>
      <c r="K47" s="187"/>
      <c r="L47" s="187"/>
      <c r="M47" s="187"/>
      <c r="N47" s="187"/>
      <c r="O47" s="187"/>
      <c r="P47" s="187"/>
      <c r="Q47" s="187"/>
      <c r="R47" s="187"/>
      <c r="S47" s="187"/>
      <c r="T47" s="187"/>
      <c r="U47" s="187"/>
      <c r="W47" s="155"/>
      <c r="X47" s="147"/>
      <c r="Y47" s="147"/>
      <c r="Z47" s="147"/>
      <c r="AA47" s="147"/>
      <c r="AB47" s="147"/>
      <c r="AC47" s="147"/>
      <c r="AD47" s="147"/>
      <c r="AE47" s="147"/>
      <c r="AF47" s="147"/>
      <c r="AG47" s="147"/>
      <c r="AH47" s="147"/>
      <c r="AI47" s="147"/>
      <c r="AJ47" s="201"/>
      <c r="AK47" s="147"/>
      <c r="AL47" s="155"/>
      <c r="AM47" s="155"/>
      <c r="AN47" s="149"/>
    </row>
    <row r="48" spans="1:43" s="145" customFormat="1" ht="5.0999999999999996" customHeight="1">
      <c r="A48" s="159"/>
      <c r="B48" s="159"/>
      <c r="C48" s="159"/>
      <c r="D48" s="159"/>
      <c r="E48" s="159"/>
      <c r="F48" s="159"/>
      <c r="G48" s="159"/>
      <c r="H48" s="159"/>
      <c r="I48" s="159"/>
      <c r="J48" s="147"/>
      <c r="K48" s="147"/>
      <c r="L48" s="147"/>
      <c r="M48" s="201"/>
      <c r="N48" s="147"/>
      <c r="O48" s="147"/>
      <c r="P48" s="147"/>
      <c r="Q48" s="187"/>
      <c r="W48" s="155"/>
      <c r="X48" s="147"/>
      <c r="Y48" s="147"/>
      <c r="Z48" s="147"/>
      <c r="AA48" s="147"/>
      <c r="AB48" s="147"/>
      <c r="AC48" s="147"/>
      <c r="AD48" s="147"/>
      <c r="AE48" s="147"/>
      <c r="AF48" s="147"/>
      <c r="AG48" s="147"/>
      <c r="AH48" s="147"/>
      <c r="AI48" s="147"/>
      <c r="AJ48" s="201"/>
      <c r="AK48" s="147"/>
      <c r="AL48" s="155"/>
      <c r="AM48" s="155"/>
      <c r="AN48" s="149"/>
    </row>
    <row r="49" spans="1:40" s="145" customFormat="1" ht="21" customHeight="1">
      <c r="A49" s="156" t="s">
        <v>253</v>
      </c>
      <c r="C49" s="161"/>
      <c r="D49" s="161"/>
      <c r="E49" s="161"/>
      <c r="F49" s="161"/>
      <c r="G49" s="149"/>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49"/>
      <c r="AI49" s="149"/>
      <c r="AJ49" s="149"/>
      <c r="AK49" s="149"/>
      <c r="AL49" s="161"/>
      <c r="AM49" s="161"/>
      <c r="AN49" s="149"/>
    </row>
    <row r="50" spans="1:40" s="145" customFormat="1" ht="24.95" customHeight="1">
      <c r="A50" s="149"/>
      <c r="B50" s="155"/>
      <c r="C50" s="179" t="str">
        <v>管理者</v>
      </c>
      <c r="D50" s="188"/>
      <c r="E50" s="160" t="str">
        <v>サービス管理責任者</v>
      </c>
      <c r="F50" s="160"/>
      <c r="G50" s="160"/>
      <c r="H50" s="160"/>
      <c r="I50" s="179" t="str">
        <v>世話人</v>
      </c>
      <c r="J50" s="188"/>
      <c r="K50" s="188"/>
      <c r="L50" s="188"/>
      <c r="M50" s="188"/>
      <c r="N50" s="189"/>
      <c r="O50" s="179" t="str">
        <v>-</v>
      </c>
      <c r="P50" s="188"/>
      <c r="Q50" s="188"/>
      <c r="R50" s="188"/>
      <c r="S50" s="188"/>
      <c r="T50" s="189"/>
      <c r="U50" s="179" t="str">
        <v>-</v>
      </c>
      <c r="V50" s="188"/>
      <c r="W50" s="188"/>
      <c r="X50" s="188"/>
      <c r="Y50" s="188"/>
      <c r="Z50" s="189"/>
      <c r="AA50" s="179" t="str">
        <v>-</v>
      </c>
      <c r="AB50" s="188"/>
      <c r="AC50" s="188"/>
      <c r="AD50" s="188"/>
      <c r="AE50" s="188"/>
      <c r="AF50" s="189"/>
      <c r="AG50" s="160" t="str">
        <v>-</v>
      </c>
      <c r="AH50" s="160"/>
      <c r="AI50" s="160"/>
      <c r="AJ50" s="160"/>
      <c r="AK50" s="160"/>
      <c r="AL50" s="160" t="str">
        <v>-</v>
      </c>
      <c r="AM50" s="160"/>
      <c r="AN50" s="149"/>
    </row>
    <row r="51" spans="1:40" s="145" customFormat="1" ht="18" customHeight="1">
      <c r="A51" s="149"/>
      <c r="B51" s="155"/>
      <c r="C51" s="154" t="s">
        <v>254</v>
      </c>
      <c r="D51" s="154" t="s">
        <v>255</v>
      </c>
      <c r="E51" s="157" t="s">
        <v>254</v>
      </c>
      <c r="F51" s="157" t="s">
        <v>255</v>
      </c>
      <c r="G51" s="157"/>
      <c r="H51" s="157"/>
      <c r="I51" s="154" t="s">
        <v>254</v>
      </c>
      <c r="J51" s="168"/>
      <c r="K51" s="199"/>
      <c r="L51" s="154" t="s">
        <v>255</v>
      </c>
      <c r="M51" s="168"/>
      <c r="N51" s="199"/>
      <c r="O51" s="154" t="s">
        <v>254</v>
      </c>
      <c r="P51" s="168"/>
      <c r="Q51" s="199"/>
      <c r="R51" s="154" t="s">
        <v>255</v>
      </c>
      <c r="S51" s="168"/>
      <c r="T51" s="199"/>
      <c r="U51" s="154" t="s">
        <v>254</v>
      </c>
      <c r="V51" s="168"/>
      <c r="W51" s="199"/>
      <c r="X51" s="154" t="s">
        <v>255</v>
      </c>
      <c r="Y51" s="168"/>
      <c r="Z51" s="199"/>
      <c r="AA51" s="154" t="s">
        <v>254</v>
      </c>
      <c r="AB51" s="168"/>
      <c r="AC51" s="199"/>
      <c r="AD51" s="154" t="s">
        <v>255</v>
      </c>
      <c r="AE51" s="168"/>
      <c r="AF51" s="199"/>
      <c r="AG51" s="154" t="s">
        <v>254</v>
      </c>
      <c r="AH51" s="168"/>
      <c r="AI51" s="199"/>
      <c r="AJ51" s="154" t="s">
        <v>255</v>
      </c>
      <c r="AK51" s="199"/>
      <c r="AL51" s="157" t="s">
        <v>61</v>
      </c>
      <c r="AM51" s="157" t="s">
        <v>280</v>
      </c>
      <c r="AN51" s="149"/>
    </row>
    <row r="52" spans="1:40" s="145" customFormat="1" ht="18" customHeight="1">
      <c r="A52" s="149"/>
      <c r="B52" s="157" t="s">
        <v>257</v>
      </c>
      <c r="C52" s="157">
        <f>COUNTIFS($B$11:$B$30,C$50,$C$11:$C$30,"A",$E$11:$E$30,"*")</f>
        <v>1</v>
      </c>
      <c r="D52" s="157">
        <f>COUNTIFS($B$11:$B$30,C$50,$C$11:$C$30,"B",$E$11:$E$30,"*")</f>
        <v>0</v>
      </c>
      <c r="E52" s="157">
        <f>COUNTIFS($B$11:$B$30,E$50,$C$11:$C$30,"A",$E$11:$E$30,"*")</f>
        <v>1</v>
      </c>
      <c r="F52" s="154">
        <f>COUNTIFS($B$11:$B$30,E$50,$C$11:$C$30,"B",$E$11:$E$30,"*")</f>
        <v>0</v>
      </c>
      <c r="G52" s="168"/>
      <c r="H52" s="199"/>
      <c r="I52" s="154">
        <f>COUNTIFS($B$11:$B$30,I$50,$C$11:$C$30,"A",$E$11:$E$30,"*")</f>
        <v>4</v>
      </c>
      <c r="J52" s="168"/>
      <c r="K52" s="199"/>
      <c r="L52" s="154">
        <f>COUNTIFS($B$11:$B$30,I$50,$C$11:$C$30,"B",$E$11:$E$30,"*")</f>
        <v>0</v>
      </c>
      <c r="M52" s="168"/>
      <c r="N52" s="199"/>
      <c r="O52" s="154">
        <f>COUNTIFS($B$11:$B$30,O$50,$C$11:$C$30,"A",$E$11:$E$30,"*")</f>
        <v>0</v>
      </c>
      <c r="P52" s="168"/>
      <c r="Q52" s="199"/>
      <c r="R52" s="154">
        <f>COUNTIFS($B$11:$B$30,O$50,$C$11:$C$30,"B",$E$11:$E$30,"*")</f>
        <v>0</v>
      </c>
      <c r="S52" s="168"/>
      <c r="T52" s="199"/>
      <c r="U52" s="154">
        <f>COUNTIFS($B$11:$B$30,U$50,$C$11:$C$30,"A",$E$11:$E$30,"*")</f>
        <v>0</v>
      </c>
      <c r="V52" s="168"/>
      <c r="W52" s="199"/>
      <c r="X52" s="154">
        <f>COUNTIFS($B$11:$B$30,U$50,$C$11:$C$30,"B",$E$11:$E$30,"*")</f>
        <v>0</v>
      </c>
      <c r="Y52" s="168"/>
      <c r="Z52" s="199"/>
      <c r="AA52" s="154">
        <f>COUNTIFS($B$11:$B$30,AA$50,$C$11:$C$30,"A",$E$11:$E$30,"*")</f>
        <v>0</v>
      </c>
      <c r="AB52" s="168"/>
      <c r="AC52" s="199"/>
      <c r="AD52" s="154">
        <f>COUNTIFS($B$11:$B$30,AA$50,$C$11:$C$30,"B",$E$11:$E$30,"*")</f>
        <v>0</v>
      </c>
      <c r="AE52" s="168"/>
      <c r="AF52" s="199"/>
      <c r="AG52" s="154">
        <f>COUNTIFS($B$11:$B$30,AG$50,$C$11:$C$30,"A",$E$11:$E$30,"*")</f>
        <v>0</v>
      </c>
      <c r="AH52" s="168"/>
      <c r="AI52" s="199"/>
      <c r="AJ52" s="154">
        <f>COUNTIFS($B$11:$B$30,AG$50,$C$11:$C$30,"B",$E$11:$E$30,"*")</f>
        <v>0</v>
      </c>
      <c r="AK52" s="199"/>
      <c r="AL52" s="157">
        <f>COUNTIFS($B$11:$B$30,AL$50,$C$11:$C$30,"A",$E$11:$E$30,"*")</f>
        <v>0</v>
      </c>
      <c r="AM52" s="157">
        <f>COUNTIFS($B$11:$B$30,AL$50,$C$11:$C$30,"B",$E$11:$E$30,"*")</f>
        <v>0</v>
      </c>
      <c r="AN52" s="149"/>
    </row>
    <row r="53" spans="1:40" s="145" customFormat="1" ht="18" customHeight="1">
      <c r="A53" s="149"/>
      <c r="B53" s="160" t="s">
        <v>259</v>
      </c>
      <c r="C53" s="259"/>
      <c r="D53" s="259"/>
      <c r="E53" s="157">
        <f>COUNTIFS($B$11:$B$30,E$50,$C$11:$C$30,"C",$E$11:$E$30,"*")</f>
        <v>0</v>
      </c>
      <c r="F53" s="154">
        <f>COUNTIFS($B$11:$B$30,E$50,$C$11:$C$30,"D",$E$11:$E$30,"*")</f>
        <v>0</v>
      </c>
      <c r="G53" s="168"/>
      <c r="H53" s="199"/>
      <c r="I53" s="154">
        <f>COUNTIFS($B$11:$B$30,I$50,$C$11:$C$30,"C",$E$11:$E$30,"*")</f>
        <v>0</v>
      </c>
      <c r="J53" s="168"/>
      <c r="K53" s="199"/>
      <c r="L53" s="154">
        <f>COUNTIFS($B$11:$B$30,I$50,$C$11:$C$30,"D",$E$11:$E$30,"*")</f>
        <v>0</v>
      </c>
      <c r="M53" s="168"/>
      <c r="N53" s="199"/>
      <c r="O53" s="154">
        <f>COUNTIFS($B$11:$B$30,O$50,$C$11:$C$30,"C",$E$11:$E$30,"*")</f>
        <v>0</v>
      </c>
      <c r="P53" s="168"/>
      <c r="Q53" s="199"/>
      <c r="R53" s="154">
        <f>COUNTIFS($B$11:$B$30,O$50,$C$11:$C$30,"D",$E$11:$E$30,"*")</f>
        <v>0</v>
      </c>
      <c r="S53" s="168"/>
      <c r="T53" s="199"/>
      <c r="U53" s="154">
        <f>COUNTIFS($B$11:$B$30,U$50,$C$11:$C$30,"C",$E$11:$E$30,"*")</f>
        <v>0</v>
      </c>
      <c r="V53" s="168"/>
      <c r="W53" s="199"/>
      <c r="X53" s="154">
        <f>COUNTIFS($B$11:$B$30,U$50,$C$11:$C$30,"D",$E$11:$E$30,"*")</f>
        <v>0</v>
      </c>
      <c r="Y53" s="168"/>
      <c r="Z53" s="199"/>
      <c r="AA53" s="154">
        <f>COUNTIFS($B$11:$B$30,AA$50,$C$11:$C$30,"C",$E$11:$E$30,"*")</f>
        <v>0</v>
      </c>
      <c r="AB53" s="168"/>
      <c r="AC53" s="199"/>
      <c r="AD53" s="154">
        <f>COUNTIFS($B$11:$B$30,AA$50,$C$11:$C$30,"D",$E$11:$E$30,"*")</f>
        <v>0</v>
      </c>
      <c r="AE53" s="168"/>
      <c r="AF53" s="199"/>
      <c r="AG53" s="154">
        <f>COUNTIFS($B$11:$B$30,AG$50,$C$11:$C$30,"C",$E$11:$E$30,"*")</f>
        <v>0</v>
      </c>
      <c r="AH53" s="168"/>
      <c r="AI53" s="199"/>
      <c r="AJ53" s="154">
        <f>COUNTIFS($B$11:$B$30,AG$50,$C$11:$C$30,"D",$E$11:$E$30,"*")</f>
        <v>0</v>
      </c>
      <c r="AK53" s="199"/>
      <c r="AL53" s="157">
        <f>COUNTIFS($B$11:$B$30,AL$50,$C$11:$C$30,"C",$E$11:$E$30,"*")</f>
        <v>0</v>
      </c>
      <c r="AM53" s="157">
        <f>COUNTIFS($B$11:$B$30,AL$50,$C$11:$C$30,"D",$E$11:$E$30,"*")</f>
        <v>0</v>
      </c>
      <c r="AN53" s="149"/>
    </row>
    <row r="54" spans="1:40" s="145" customFormat="1" ht="24.95" customHeight="1">
      <c r="A54" s="149"/>
      <c r="B54" s="160" t="s">
        <v>260</v>
      </c>
      <c r="C54" s="297"/>
      <c r="D54" s="299"/>
      <c r="E54" s="179">
        <f>IF($AK$3="４週",SUMIFS($AK$11:$AK$30,$B$11:$B$30,E50)/4/$AH$5,IF($AK$3="歴月",SUMIFS($AK$11:$AK$30,$B$11:$B$30,E50)/$AL$5,"記載する期間を選択してください"))</f>
        <v>1</v>
      </c>
      <c r="F54" s="188"/>
      <c r="G54" s="188"/>
      <c r="H54" s="189"/>
      <c r="I54" s="179">
        <f>IF($AK$3="４週",SUMIFS($AK$11:$AK$30,$B$11:$B$30,I50)/4/$AH$5,IF($AK$3="歴月",SUMIFS($AK$11:$AK$30,$B$11:$B$30,I50)/$AL$5,"記載する期間を選択してください"))</f>
        <v>4</v>
      </c>
      <c r="J54" s="188"/>
      <c r="K54" s="188"/>
      <c r="L54" s="188"/>
      <c r="M54" s="188"/>
      <c r="N54" s="189"/>
      <c r="O54" s="179">
        <f>IF($AK$3="４週",SUMIFS($AK$11:$AK$30,$B$11:$B$30,O50)/4/$AH$5,IF($AK$3="歴月",SUMIFS($AK$11:$AK$30,$B$11:$B$30,O50)/$AL$5,"記載する期間を選択してください"))</f>
        <v>0</v>
      </c>
      <c r="P54" s="188"/>
      <c r="Q54" s="188"/>
      <c r="R54" s="188"/>
      <c r="S54" s="188"/>
      <c r="T54" s="189"/>
      <c r="U54" s="179">
        <f>IF($AK$3="４週",SUMIFS($AK$11:$AK$30,$B$11:$B$30,U50)/4/$AH$5,IF($AK$3="歴月",SUMIFS($AK$11:$AK$30,$B$11:$B$30,U50)/$AL$5,"記載する期間を選択してください"))</f>
        <v>0</v>
      </c>
      <c r="V54" s="188"/>
      <c r="W54" s="188"/>
      <c r="X54" s="188"/>
      <c r="Y54" s="188"/>
      <c r="Z54" s="189"/>
      <c r="AA54" s="179">
        <f>IF($AK$3="４週",SUMIFS($AK$11:$AK$30,$B$11:$B$30,AA50)/4/$AH$5,IF($AK$3="歴月",SUMIFS($AK$11:$AK$30,$B$11:$B$30,AA50)/$AL$5,"記載する期間を選択してください"))</f>
        <v>0</v>
      </c>
      <c r="AB54" s="188"/>
      <c r="AC54" s="188"/>
      <c r="AD54" s="188"/>
      <c r="AE54" s="188"/>
      <c r="AF54" s="189"/>
      <c r="AG54" s="179">
        <f>IF($AK$3="４週",SUMIFS($AK$11:$AK$30,$B$11:$B$30,AG50)/4/$AH$5,IF($AK$3="歴月",SUMIFS($AK$11:$AK$30,$B$11:$B$30,AG50)/$AL$5,"記載する期間を選択してください"))</f>
        <v>0</v>
      </c>
      <c r="AH54" s="188"/>
      <c r="AI54" s="188"/>
      <c r="AJ54" s="188"/>
      <c r="AK54" s="189"/>
      <c r="AL54" s="179">
        <f>IF($AK$3="４週",SUMIFS($AK$11:$AK$30,$B$11:$B$30,AL50)/4/$AH$5,IF($AK$3="歴月",SUMIFS($AK$11:$AK$30,$B$11:$B$30,AL50)/$AL$5,"記載する期間を選択してください"))</f>
        <v>0</v>
      </c>
      <c r="AM54" s="189"/>
      <c r="AN54" s="149"/>
    </row>
    <row r="55" spans="1:40" s="145" customFormat="1" ht="5.0999999999999996" customHeight="1">
      <c r="A55" s="149"/>
      <c r="C55" s="180">
        <v>2</v>
      </c>
      <c r="D55" s="180"/>
      <c r="E55" s="180">
        <v>3</v>
      </c>
      <c r="F55" s="180"/>
      <c r="G55" s="180"/>
      <c r="H55" s="180"/>
      <c r="I55" s="180">
        <v>4</v>
      </c>
      <c r="J55" s="180"/>
      <c r="K55" s="180"/>
      <c r="L55" s="180"/>
      <c r="M55" s="180"/>
      <c r="N55" s="180"/>
      <c r="O55" s="180">
        <v>5</v>
      </c>
      <c r="P55" s="180"/>
      <c r="Q55" s="180"/>
      <c r="R55" s="180"/>
      <c r="S55" s="180"/>
      <c r="T55" s="180"/>
      <c r="U55" s="180">
        <v>6</v>
      </c>
      <c r="V55" s="180"/>
      <c r="W55" s="180"/>
      <c r="X55" s="180"/>
      <c r="Y55" s="180"/>
      <c r="Z55" s="180"/>
      <c r="AA55" s="180">
        <v>7</v>
      </c>
      <c r="AB55" s="180"/>
      <c r="AC55" s="180"/>
      <c r="AD55" s="180"/>
      <c r="AE55" s="180"/>
      <c r="AF55" s="180"/>
      <c r="AG55" s="180">
        <v>8</v>
      </c>
      <c r="AH55" s="180"/>
      <c r="AI55" s="180"/>
      <c r="AJ55" s="180"/>
      <c r="AK55" s="180"/>
      <c r="AL55" s="180">
        <v>9</v>
      </c>
      <c r="AM55" s="161"/>
      <c r="AN55" s="149"/>
    </row>
    <row r="56" spans="1:40" ht="15" customHeight="1">
      <c r="A56" s="147" t="s">
        <v>176</v>
      </c>
      <c r="B56" s="230"/>
      <c r="C56" s="230"/>
      <c r="D56" s="230"/>
      <c r="E56" s="230"/>
      <c r="F56" s="236"/>
      <c r="G56" s="230"/>
      <c r="H56" s="180"/>
      <c r="I56" s="180"/>
      <c r="J56" s="180"/>
      <c r="K56" s="180"/>
      <c r="L56" s="180"/>
      <c r="M56" s="180"/>
      <c r="N56" s="180"/>
      <c r="O56" s="180"/>
      <c r="P56" s="180"/>
      <c r="Q56" s="180"/>
      <c r="R56" s="180">
        <v>6</v>
      </c>
      <c r="S56" s="180"/>
      <c r="T56" s="180"/>
      <c r="U56" s="180"/>
      <c r="V56" s="180"/>
      <c r="W56" s="180"/>
      <c r="X56" s="180">
        <v>7</v>
      </c>
      <c r="Y56" s="180"/>
      <c r="Z56" s="180"/>
      <c r="AA56" s="180"/>
      <c r="AB56" s="180"/>
      <c r="AC56" s="180"/>
      <c r="AD56" s="180">
        <v>8</v>
      </c>
      <c r="AE56" s="180"/>
      <c r="AF56" s="180"/>
      <c r="AG56" s="243"/>
      <c r="AH56" s="243"/>
      <c r="AI56" s="243"/>
      <c r="AJ56" s="243">
        <v>9</v>
      </c>
      <c r="AK56" s="180"/>
      <c r="AL56" s="180"/>
      <c r="AM56" s="149"/>
    </row>
    <row r="57" spans="1:40" s="147" customFormat="1" ht="15" customHeight="1">
      <c r="A57" s="147" t="s">
        <v>58</v>
      </c>
      <c r="B57" s="159"/>
      <c r="C57" s="159"/>
      <c r="D57" s="159"/>
      <c r="E57" s="159"/>
      <c r="F57" s="159"/>
      <c r="G57" s="159"/>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row>
    <row r="58" spans="1:40" s="147" customFormat="1" ht="15" customHeight="1">
      <c r="A58" s="147" t="s">
        <v>177</v>
      </c>
      <c r="B58" s="159"/>
      <c r="C58" s="159"/>
      <c r="D58" s="159"/>
      <c r="E58" s="159"/>
      <c r="F58" s="159"/>
      <c r="G58" s="159"/>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6"/>
      <c r="AJ58" s="156"/>
      <c r="AK58" s="156"/>
      <c r="AL58" s="156"/>
      <c r="AM58" s="156"/>
    </row>
    <row r="59" spans="1:40" s="147" customFormat="1" ht="15" customHeight="1">
      <c r="A59" s="147" t="s">
        <v>46</v>
      </c>
      <c r="B59" s="159"/>
      <c r="C59" s="159"/>
      <c r="D59" s="159"/>
      <c r="E59" s="159"/>
      <c r="F59" s="159"/>
      <c r="G59" s="159"/>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156"/>
      <c r="AM59" s="156"/>
    </row>
    <row r="60" spans="1:40" s="147" customFormat="1" ht="15" customHeight="1">
      <c r="A60" s="147" t="s">
        <v>178</v>
      </c>
      <c r="B60" s="159"/>
      <c r="C60" s="159"/>
      <c r="D60" s="159"/>
      <c r="E60" s="159"/>
      <c r="F60" s="159"/>
      <c r="G60" s="159"/>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row>
    <row r="61" spans="1:40" ht="15" customHeight="1">
      <c r="A61" s="147" t="s">
        <v>179</v>
      </c>
      <c r="B61" s="169"/>
      <c r="C61" s="147"/>
      <c r="D61" s="147"/>
      <c r="E61" s="147"/>
      <c r="F61" s="147"/>
      <c r="G61" s="147"/>
    </row>
    <row r="62" spans="1:40" ht="15" customHeight="1">
      <c r="A62" s="147" t="s">
        <v>180</v>
      </c>
      <c r="B62" s="169"/>
      <c r="C62" s="147"/>
      <c r="D62" s="147"/>
      <c r="E62" s="147"/>
      <c r="F62" s="147"/>
      <c r="G62" s="147"/>
    </row>
    <row r="63" spans="1:40" ht="15" customHeight="1">
      <c r="A63" s="147"/>
      <c r="B63" s="157" t="s">
        <v>182</v>
      </c>
      <c r="C63" s="157" t="s">
        <v>183</v>
      </c>
      <c r="D63" s="157"/>
      <c r="E63" s="157"/>
      <c r="F63" s="147"/>
      <c r="G63" s="147"/>
    </row>
    <row r="64" spans="1:40" ht="15" customHeight="1">
      <c r="A64" s="147"/>
      <c r="B64" s="170" t="s">
        <v>186</v>
      </c>
      <c r="C64" s="181" t="s">
        <v>187</v>
      </c>
      <c r="D64" s="181"/>
      <c r="E64" s="181"/>
      <c r="F64" s="147"/>
      <c r="G64" s="147"/>
    </row>
    <row r="65" spans="1:7" ht="15" customHeight="1">
      <c r="A65" s="147"/>
      <c r="B65" s="170" t="s">
        <v>188</v>
      </c>
      <c r="C65" s="181" t="s">
        <v>189</v>
      </c>
      <c r="D65" s="181"/>
      <c r="E65" s="181"/>
      <c r="F65" s="147"/>
      <c r="G65" s="147"/>
    </row>
    <row r="66" spans="1:7" ht="15" customHeight="1">
      <c r="A66" s="147"/>
      <c r="B66" s="170" t="s">
        <v>190</v>
      </c>
      <c r="C66" s="181" t="s">
        <v>191</v>
      </c>
      <c r="D66" s="181"/>
      <c r="E66" s="181"/>
      <c r="F66" s="147"/>
      <c r="G66" s="147"/>
    </row>
    <row r="67" spans="1:7" ht="15" customHeight="1">
      <c r="A67" s="147"/>
      <c r="B67" s="170" t="s">
        <v>193</v>
      </c>
      <c r="C67" s="181" t="s">
        <v>194</v>
      </c>
      <c r="D67" s="181"/>
      <c r="E67" s="181"/>
      <c r="F67" s="147"/>
      <c r="G67" s="147"/>
    </row>
    <row r="68" spans="1:7" ht="15" customHeight="1">
      <c r="A68" s="147"/>
      <c r="B68" s="147" t="s">
        <v>196</v>
      </c>
      <c r="C68" s="147"/>
      <c r="D68" s="147"/>
      <c r="E68" s="147"/>
      <c r="F68" s="147"/>
      <c r="G68" s="147"/>
    </row>
    <row r="69" spans="1:7" ht="15" customHeight="1">
      <c r="A69" s="147"/>
      <c r="B69" s="147" t="s">
        <v>35</v>
      </c>
      <c r="C69" s="147"/>
      <c r="D69" s="147"/>
      <c r="E69" s="147"/>
      <c r="F69" s="147"/>
      <c r="G69" s="147"/>
    </row>
    <row r="70" spans="1:7" ht="15" customHeight="1">
      <c r="A70" s="147"/>
      <c r="B70" s="147" t="s">
        <v>197</v>
      </c>
      <c r="C70" s="147"/>
      <c r="D70" s="147"/>
      <c r="E70" s="147"/>
      <c r="F70" s="147"/>
      <c r="G70" s="147"/>
    </row>
    <row r="71" spans="1:7" ht="15" customHeight="1">
      <c r="A71" s="147" t="s">
        <v>198</v>
      </c>
      <c r="B71" s="169"/>
      <c r="C71" s="147"/>
      <c r="D71" s="147"/>
      <c r="E71" s="147"/>
      <c r="F71" s="147"/>
      <c r="G71" s="147"/>
    </row>
    <row r="72" spans="1:7" ht="15" customHeight="1">
      <c r="A72" s="147" t="s">
        <v>302</v>
      </c>
      <c r="B72" s="169"/>
      <c r="C72" s="147"/>
      <c r="D72" s="147"/>
      <c r="E72" s="147"/>
      <c r="F72" s="147"/>
      <c r="G72" s="147"/>
    </row>
    <row r="73" spans="1:7" ht="15" customHeight="1">
      <c r="A73" s="147" t="s">
        <v>199</v>
      </c>
      <c r="B73" s="169"/>
      <c r="C73" s="147"/>
      <c r="D73" s="147"/>
      <c r="E73" s="147"/>
      <c r="F73" s="147"/>
      <c r="G73" s="147"/>
    </row>
    <row r="74" spans="1:7" ht="15" customHeight="1">
      <c r="A74" s="147" t="s">
        <v>200</v>
      </c>
      <c r="B74" s="169"/>
      <c r="C74" s="147"/>
      <c r="D74" s="147"/>
      <c r="E74" s="147"/>
      <c r="F74" s="147"/>
      <c r="G74" s="147"/>
    </row>
    <row r="75" spans="1:7" ht="15" customHeight="1">
      <c r="A75" s="147" t="s">
        <v>202</v>
      </c>
      <c r="B75" s="169"/>
      <c r="C75" s="147"/>
      <c r="D75" s="147"/>
      <c r="E75" s="147"/>
      <c r="F75" s="147"/>
      <c r="G75" s="147"/>
    </row>
    <row r="76" spans="1:7" ht="15" customHeight="1">
      <c r="A76" s="147" t="s">
        <v>204</v>
      </c>
      <c r="B76" s="169"/>
      <c r="C76" s="147"/>
      <c r="D76" s="147"/>
      <c r="E76" s="147"/>
      <c r="F76" s="147"/>
      <c r="G76" s="147"/>
    </row>
    <row r="77" spans="1:7" ht="15" customHeight="1">
      <c r="A77" s="147"/>
      <c r="B77" s="147" t="s">
        <v>104</v>
      </c>
      <c r="C77" s="147"/>
      <c r="D77" s="147"/>
      <c r="E77" s="147"/>
      <c r="F77" s="147"/>
      <c r="G77" s="147"/>
    </row>
    <row r="78" spans="1:7" ht="15" customHeight="1">
      <c r="A78" s="147"/>
      <c r="B78" s="147" t="s">
        <v>206</v>
      </c>
      <c r="C78" s="147"/>
      <c r="D78" s="147"/>
      <c r="E78" s="147"/>
      <c r="F78" s="147"/>
      <c r="G78" s="147"/>
    </row>
    <row r="79" spans="1:7" ht="15" customHeight="1">
      <c r="A79" s="147" t="s">
        <v>138</v>
      </c>
      <c r="B79" s="169"/>
      <c r="C79" s="147"/>
      <c r="D79" s="147"/>
      <c r="E79" s="147"/>
      <c r="F79" s="147"/>
      <c r="G79" s="147"/>
    </row>
    <row r="80" spans="1:7" ht="15" customHeight="1">
      <c r="A80" s="147" t="s">
        <v>208</v>
      </c>
      <c r="B80" s="169"/>
      <c r="C80" s="147"/>
      <c r="D80" s="147"/>
      <c r="E80" s="147"/>
      <c r="F80" s="147"/>
      <c r="G80" s="147"/>
    </row>
    <row r="81" spans="1:7" ht="15" customHeight="1">
      <c r="A81" s="147" t="s">
        <v>209</v>
      </c>
      <c r="B81" s="169"/>
      <c r="C81" s="147"/>
      <c r="D81" s="147"/>
      <c r="E81" s="147"/>
      <c r="F81" s="147"/>
      <c r="G81" s="147"/>
    </row>
    <row r="82" spans="1:7" ht="15" customHeight="1">
      <c r="A82" s="147" t="s">
        <v>211</v>
      </c>
      <c r="B82" s="169"/>
      <c r="C82" s="147"/>
      <c r="D82" s="147"/>
      <c r="E82" s="147"/>
      <c r="F82" s="147"/>
      <c r="G82" s="147"/>
    </row>
    <row r="83" spans="1:7" ht="15" customHeight="1">
      <c r="A83" s="147" t="s">
        <v>213</v>
      </c>
      <c r="B83" s="169"/>
      <c r="C83" s="147"/>
      <c r="D83" s="147"/>
      <c r="E83" s="147"/>
      <c r="F83" s="147"/>
      <c r="G83" s="147"/>
    </row>
    <row r="84" spans="1:7" ht="15" customHeight="1">
      <c r="A84" s="147" t="s">
        <v>66</v>
      </c>
      <c r="B84" s="169"/>
      <c r="C84" s="147"/>
      <c r="D84" s="147"/>
      <c r="E84" s="147"/>
      <c r="F84" s="147"/>
      <c r="G84" s="147"/>
    </row>
    <row r="85" spans="1:7" ht="15" customHeight="1">
      <c r="A85" s="147" t="s">
        <v>215</v>
      </c>
      <c r="B85" s="169"/>
      <c r="C85" s="147"/>
      <c r="D85" s="147"/>
      <c r="E85" s="147"/>
      <c r="F85" s="147"/>
      <c r="G85" s="147"/>
    </row>
    <row r="86" spans="1:7" ht="15" customHeight="1">
      <c r="A86" s="147" t="s">
        <v>216</v>
      </c>
      <c r="B86" s="169"/>
      <c r="C86" s="147"/>
      <c r="D86" s="147"/>
      <c r="E86" s="147"/>
      <c r="F86" s="147"/>
      <c r="G86" s="147"/>
    </row>
  </sheetData>
  <mergeCells count="209">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5:C35"/>
    <mergeCell ref="F35:H35"/>
    <mergeCell ref="I35:K35"/>
    <mergeCell ref="L35:N35"/>
    <mergeCell ref="O35:Q35"/>
    <mergeCell ref="R35:T35"/>
    <mergeCell ref="U35:W35"/>
    <mergeCell ref="X35:Z35"/>
    <mergeCell ref="AA35:AC35"/>
    <mergeCell ref="AD35:AF35"/>
    <mergeCell ref="AG35:AI35"/>
    <mergeCell ref="AJ35:AK35"/>
    <mergeCell ref="A36:C36"/>
    <mergeCell ref="F36:H36"/>
    <mergeCell ref="I36:K36"/>
    <mergeCell ref="L36:N36"/>
    <mergeCell ref="O36:Q36"/>
    <mergeCell ref="R36:T36"/>
    <mergeCell ref="U36:W36"/>
    <mergeCell ref="X36:Z36"/>
    <mergeCell ref="AA36:AC36"/>
    <mergeCell ref="AD36:AF36"/>
    <mergeCell ref="AG36:AI36"/>
    <mergeCell ref="AJ36:AK36"/>
    <mergeCell ref="F37:H37"/>
    <mergeCell ref="I37:K37"/>
    <mergeCell ref="L37:N37"/>
    <mergeCell ref="O37:Q37"/>
    <mergeCell ref="R37:T37"/>
    <mergeCell ref="U37:W37"/>
    <mergeCell ref="X37:Z37"/>
    <mergeCell ref="AA37:AC37"/>
    <mergeCell ref="AD37:AF37"/>
    <mergeCell ref="AG37:AI37"/>
    <mergeCell ref="AJ37:AK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F41:H41"/>
    <mergeCell ref="I41:K41"/>
    <mergeCell ref="L41:N41"/>
    <mergeCell ref="O41:Q41"/>
    <mergeCell ref="R41:T41"/>
    <mergeCell ref="U41:W41"/>
    <mergeCell ref="X41:Z41"/>
    <mergeCell ref="AA41:AC41"/>
    <mergeCell ref="AD41:AF41"/>
    <mergeCell ref="AG41:AI41"/>
    <mergeCell ref="AJ41:AK41"/>
    <mergeCell ref="A42:C42"/>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A46:B46"/>
    <mergeCell ref="C46:D46"/>
    <mergeCell ref="E46:H46"/>
    <mergeCell ref="A47:B47"/>
    <mergeCell ref="C47:D47"/>
    <mergeCell ref="E47:H47"/>
    <mergeCell ref="C50:D50"/>
    <mergeCell ref="E50:H50"/>
    <mergeCell ref="I50:N50"/>
    <mergeCell ref="O50:T50"/>
    <mergeCell ref="U50:Z50"/>
    <mergeCell ref="AA50:AF50"/>
    <mergeCell ref="AG50:AK50"/>
    <mergeCell ref="AL50:AM50"/>
    <mergeCell ref="F51:H51"/>
    <mergeCell ref="I51:K51"/>
    <mergeCell ref="L51:N51"/>
    <mergeCell ref="O51:Q51"/>
    <mergeCell ref="R51:T51"/>
    <mergeCell ref="U51:W51"/>
    <mergeCell ref="X51:Z51"/>
    <mergeCell ref="AA51:AC51"/>
    <mergeCell ref="AD51:AF51"/>
    <mergeCell ref="AG51:AI51"/>
    <mergeCell ref="AJ51:AK51"/>
    <mergeCell ref="F52:H52"/>
    <mergeCell ref="I52:K52"/>
    <mergeCell ref="L52:N52"/>
    <mergeCell ref="O52:Q52"/>
    <mergeCell ref="R52:T52"/>
    <mergeCell ref="U52:W52"/>
    <mergeCell ref="X52:Z52"/>
    <mergeCell ref="AA52:AC52"/>
    <mergeCell ref="AD52:AF52"/>
    <mergeCell ref="AG52:AI52"/>
    <mergeCell ref="AJ52:AK52"/>
    <mergeCell ref="F53:H53"/>
    <mergeCell ref="I53:K53"/>
    <mergeCell ref="L53:N53"/>
    <mergeCell ref="O53:Q53"/>
    <mergeCell ref="R53:T53"/>
    <mergeCell ref="U53:W53"/>
    <mergeCell ref="X53:Z53"/>
    <mergeCell ref="AA53:AC53"/>
    <mergeCell ref="AD53:AF53"/>
    <mergeCell ref="AG53:AI53"/>
    <mergeCell ref="AJ53:AK53"/>
    <mergeCell ref="C54:D54"/>
    <mergeCell ref="E54:H54"/>
    <mergeCell ref="I54:N54"/>
    <mergeCell ref="O54:T54"/>
    <mergeCell ref="U54:Z54"/>
    <mergeCell ref="AA54:AF54"/>
    <mergeCell ref="AG54:AK54"/>
    <mergeCell ref="AL54:AM54"/>
    <mergeCell ref="C63:E63"/>
    <mergeCell ref="C64:E64"/>
    <mergeCell ref="C65:E65"/>
    <mergeCell ref="C66:E66"/>
    <mergeCell ref="C67:E67"/>
    <mergeCell ref="A7:A10"/>
    <mergeCell ref="B7:B8"/>
    <mergeCell ref="C7:C10"/>
    <mergeCell ref="D7:D10"/>
    <mergeCell ref="E7:E10"/>
    <mergeCell ref="AK7:AK10"/>
    <mergeCell ref="AL7:AL10"/>
    <mergeCell ref="AM7:AN10"/>
    <mergeCell ref="B9:B10"/>
  </mergeCells>
  <phoneticPr fontId="4"/>
  <dataValidations count="7">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 operator="greaterThanOrEqual" allowBlank="1" showDropDown="0" showInputMessage="1" showErrorMessage="1" sqref="L48 I48 I44:I45 L44:L45 AL36:AL42 AJ36:AJ43"/>
    <dataValidation type="whole" operator="greaterThanOrEqual" allowBlank="1" showDropDown="0" showInputMessage="1" showErrorMessage="1" sqref="AG36:AG43 I36:I43 AD36:AD43 AA36:AA43 X36:X43 U36:U43 R36:R43 O36:O43 L36:L43 D36:F43">
      <formula1>0</formula1>
    </dataValidation>
    <dataValidation type="list" allowBlank="1" showDropDown="0" showInputMessage="1" showErrorMessage="1" sqref="AN34">
      <formula1>"短期入所を含む"</formula1>
    </dataValidation>
  </dataValidations>
  <printOptions horizontalCentered="1"/>
  <pageMargins left="0.19685039370078738" right="0.19685039370078738" top="0.39370078740157477" bottom="0.19685039370078738" header="0.19685039370078738" footer="0.39370078740157477"/>
  <pageSetup paperSize="9" scale="86" fitToWidth="1" fitToHeight="0" orientation="landscape" usePrinterDefaults="1" r:id="rId1"/>
  <headerFooter alignWithMargins="0">
    <oddHeader>&amp;L&amp;"ＭＳ ゴシック,標準"&amp;10（参考様式）</oddHeader>
  </headerFooter>
  <rowBreaks count="2" manualBreakCount="2">
    <brk id="33" max="39" man="1"/>
    <brk id="70" max="3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sheetPr codeName="Sheet21">
    <pageSetUpPr fitToPage="1"/>
  </sheetPr>
  <dimension ref="A1:AQ89"/>
  <sheetViews>
    <sheetView showGridLines="0" view="pageBreakPreview" zoomScaleSheetLayoutView="100" workbookViewId="0">
      <selection activeCell="AP2" sqref="AP2"/>
    </sheetView>
  </sheetViews>
  <sheetFormatPr defaultColWidth="8.25" defaultRowHeight="21" customHeight="1"/>
  <cols>
    <col min="1" max="1" width="2.625" style="145" customWidth="1"/>
    <col min="2" max="2" width="14.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324</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151</v>
      </c>
      <c r="AH5" s="208">
        <v>40</v>
      </c>
      <c r="AI5" s="208"/>
      <c r="AJ5" s="208"/>
      <c r="AK5" s="204" t="s">
        <v>152</v>
      </c>
      <c r="AL5" s="215">
        <v>160</v>
      </c>
      <c r="AM5" s="204" t="s">
        <v>153</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154</v>
      </c>
      <c r="B7" s="157" t="s">
        <v>136</v>
      </c>
      <c r="C7" s="160" t="s">
        <v>156</v>
      </c>
      <c r="D7" s="157" t="s">
        <v>158</v>
      </c>
      <c r="E7" s="157" t="s">
        <v>159</v>
      </c>
      <c r="F7" s="193" t="s">
        <v>162</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60" t="s">
        <v>163</v>
      </c>
      <c r="AL7" s="160" t="s">
        <v>165</v>
      </c>
      <c r="AM7" s="220" t="s">
        <v>3</v>
      </c>
      <c r="AN7" s="220"/>
    </row>
    <row r="8" spans="1:40" ht="15" customHeight="1">
      <c r="A8" s="152"/>
      <c r="B8" s="256"/>
      <c r="C8" s="160"/>
      <c r="D8" s="157"/>
      <c r="E8" s="157"/>
      <c r="F8" s="157" t="s">
        <v>167</v>
      </c>
      <c r="G8" s="157"/>
      <c r="H8" s="157"/>
      <c r="I8" s="157"/>
      <c r="J8" s="157"/>
      <c r="K8" s="157"/>
      <c r="L8" s="157"/>
      <c r="M8" s="157" t="s">
        <v>168</v>
      </c>
      <c r="N8" s="157"/>
      <c r="O8" s="157"/>
      <c r="P8" s="157"/>
      <c r="Q8" s="157"/>
      <c r="R8" s="157"/>
      <c r="S8" s="157"/>
      <c r="T8" s="157" t="s">
        <v>170</v>
      </c>
      <c r="U8" s="157"/>
      <c r="V8" s="157"/>
      <c r="W8" s="157"/>
      <c r="X8" s="157"/>
      <c r="Y8" s="157"/>
      <c r="Z8" s="157"/>
      <c r="AA8" s="157" t="s">
        <v>173</v>
      </c>
      <c r="AB8" s="157"/>
      <c r="AC8" s="157"/>
      <c r="AD8" s="157"/>
      <c r="AE8" s="157"/>
      <c r="AF8" s="157"/>
      <c r="AG8" s="157"/>
      <c r="AH8" s="157" t="s">
        <v>174</v>
      </c>
      <c r="AI8" s="157"/>
      <c r="AJ8" s="157"/>
      <c r="AK8" s="160"/>
      <c r="AL8" s="160"/>
      <c r="AM8" s="220"/>
      <c r="AN8" s="220"/>
    </row>
    <row r="9" spans="1:40" ht="15" customHeight="1">
      <c r="A9" s="152"/>
      <c r="B9" s="257" t="s">
        <v>221</v>
      </c>
      <c r="C9" s="160"/>
      <c r="D9" s="157"/>
      <c r="E9" s="157"/>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60"/>
      <c r="AL9" s="160"/>
      <c r="AM9" s="220"/>
      <c r="AN9" s="220"/>
    </row>
    <row r="10" spans="1:40" ht="15" customHeight="1">
      <c r="A10" s="152"/>
      <c r="B10" s="258"/>
      <c r="C10" s="160"/>
      <c r="D10" s="157"/>
      <c r="E10" s="157"/>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60"/>
      <c r="AL10" s="160"/>
      <c r="AM10" s="220"/>
      <c r="AN10" s="220"/>
    </row>
    <row r="11" spans="1:40" ht="18" customHeight="1">
      <c r="A11" s="153">
        <v>1</v>
      </c>
      <c r="B11" s="167" t="s">
        <v>223</v>
      </c>
      <c r="C11" s="175" t="s">
        <v>186</v>
      </c>
      <c r="D11" s="183"/>
      <c r="E11" s="183" t="s">
        <v>224</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312"/>
      <c r="AI11" s="312"/>
      <c r="AJ11" s="312"/>
      <c r="AK11" s="178">
        <f t="shared" ref="AK11:AK31" si="0">+SUM(F11:AJ11)</f>
        <v>160</v>
      </c>
      <c r="AL11" s="216">
        <f t="shared" ref="AL11:AL31" si="1">IF($AK$3="４週",AK11/4,AK11/(DAY(EOMONTH($F$9,0))/7))</f>
        <v>40</v>
      </c>
      <c r="AM11" s="221"/>
      <c r="AN11" s="221"/>
    </row>
    <row r="12" spans="1:40" ht="18" customHeight="1">
      <c r="A12" s="153">
        <v>2</v>
      </c>
      <c r="B12" s="167" t="s">
        <v>270</v>
      </c>
      <c r="C12" s="175" t="s">
        <v>186</v>
      </c>
      <c r="D12" s="183"/>
      <c r="E12" s="183" t="s">
        <v>400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312"/>
      <c r="AI12" s="312"/>
      <c r="AJ12" s="312"/>
      <c r="AK12" s="178">
        <f t="shared" si="0"/>
        <v>160</v>
      </c>
      <c r="AL12" s="216">
        <f t="shared" si="1"/>
        <v>40</v>
      </c>
      <c r="AM12" s="221"/>
      <c r="AN12" s="221"/>
    </row>
    <row r="13" spans="1:40" ht="18" customHeight="1">
      <c r="A13" s="153">
        <v>3</v>
      </c>
      <c r="B13" s="167" t="s">
        <v>318</v>
      </c>
      <c r="C13" s="175" t="s">
        <v>188</v>
      </c>
      <c r="D13" s="183"/>
      <c r="E13" s="183" t="s">
        <v>27</v>
      </c>
      <c r="F13" s="186">
        <v>8</v>
      </c>
      <c r="G13" s="186"/>
      <c r="H13" s="186">
        <v>8</v>
      </c>
      <c r="I13" s="186"/>
      <c r="J13" s="186"/>
      <c r="K13" s="186"/>
      <c r="L13" s="186">
        <v>8</v>
      </c>
      <c r="M13" s="186"/>
      <c r="N13" s="186">
        <v>8</v>
      </c>
      <c r="O13" s="186"/>
      <c r="P13" s="186"/>
      <c r="Q13" s="186"/>
      <c r="R13" s="186">
        <v>8</v>
      </c>
      <c r="S13" s="186"/>
      <c r="T13" s="186">
        <v>8</v>
      </c>
      <c r="U13" s="186"/>
      <c r="V13" s="186">
        <v>8</v>
      </c>
      <c r="W13" s="186"/>
      <c r="X13" s="186"/>
      <c r="Y13" s="186"/>
      <c r="Z13" s="186">
        <v>8</v>
      </c>
      <c r="AA13" s="186"/>
      <c r="AB13" s="186">
        <v>8</v>
      </c>
      <c r="AC13" s="186"/>
      <c r="AD13" s="186"/>
      <c r="AE13" s="186"/>
      <c r="AF13" s="186">
        <v>8</v>
      </c>
      <c r="AG13" s="186"/>
      <c r="AH13" s="312"/>
      <c r="AI13" s="312"/>
      <c r="AJ13" s="312"/>
      <c r="AK13" s="178">
        <f t="shared" si="0"/>
        <v>80</v>
      </c>
      <c r="AL13" s="216">
        <f t="shared" si="1"/>
        <v>20</v>
      </c>
      <c r="AM13" s="221"/>
      <c r="AN13" s="221"/>
    </row>
    <row r="14" spans="1:40" ht="18" customHeight="1">
      <c r="A14" s="153">
        <v>4</v>
      </c>
      <c r="B14" s="167" t="s">
        <v>318</v>
      </c>
      <c r="C14" s="175" t="s">
        <v>188</v>
      </c>
      <c r="D14" s="183"/>
      <c r="E14" s="183" t="s">
        <v>401</v>
      </c>
      <c r="F14" s="186"/>
      <c r="G14" s="186">
        <v>8</v>
      </c>
      <c r="H14" s="186"/>
      <c r="I14" s="186"/>
      <c r="J14" s="186"/>
      <c r="K14" s="186">
        <v>8</v>
      </c>
      <c r="L14" s="186"/>
      <c r="M14" s="186">
        <v>8</v>
      </c>
      <c r="N14" s="186"/>
      <c r="O14" s="186">
        <v>8</v>
      </c>
      <c r="P14" s="186"/>
      <c r="Q14" s="186"/>
      <c r="R14" s="186"/>
      <c r="S14" s="186">
        <v>8</v>
      </c>
      <c r="T14" s="186"/>
      <c r="U14" s="186">
        <v>8</v>
      </c>
      <c r="V14" s="186"/>
      <c r="W14" s="186"/>
      <c r="X14" s="186"/>
      <c r="Y14" s="186">
        <v>8</v>
      </c>
      <c r="Z14" s="186"/>
      <c r="AA14" s="186">
        <v>8</v>
      </c>
      <c r="AB14" s="186"/>
      <c r="AC14" s="186">
        <v>8</v>
      </c>
      <c r="AD14" s="186"/>
      <c r="AE14" s="186"/>
      <c r="AF14" s="186"/>
      <c r="AG14" s="186">
        <v>8</v>
      </c>
      <c r="AH14" s="312"/>
      <c r="AI14" s="312"/>
      <c r="AJ14" s="312"/>
      <c r="AK14" s="178">
        <f t="shared" si="0"/>
        <v>80</v>
      </c>
      <c r="AL14" s="216">
        <f t="shared" si="1"/>
        <v>20</v>
      </c>
      <c r="AM14" s="221"/>
      <c r="AN14" s="221"/>
    </row>
    <row r="15" spans="1:40" ht="18" customHeight="1">
      <c r="A15" s="153">
        <v>5</v>
      </c>
      <c r="B15" s="167" t="s">
        <v>271</v>
      </c>
      <c r="C15" s="175" t="s">
        <v>188</v>
      </c>
      <c r="D15" s="183"/>
      <c r="E15" s="183" t="s">
        <v>369</v>
      </c>
      <c r="F15" s="186">
        <v>8</v>
      </c>
      <c r="G15" s="186"/>
      <c r="H15" s="186">
        <v>8</v>
      </c>
      <c r="I15" s="186"/>
      <c r="J15" s="186"/>
      <c r="K15" s="186"/>
      <c r="L15" s="186">
        <v>8</v>
      </c>
      <c r="M15" s="186"/>
      <c r="N15" s="186">
        <v>8</v>
      </c>
      <c r="O15" s="186"/>
      <c r="P15" s="186"/>
      <c r="Q15" s="186"/>
      <c r="R15" s="186">
        <v>8</v>
      </c>
      <c r="S15" s="186"/>
      <c r="T15" s="186">
        <v>8</v>
      </c>
      <c r="U15" s="186"/>
      <c r="V15" s="186">
        <v>8</v>
      </c>
      <c r="W15" s="186"/>
      <c r="X15" s="186"/>
      <c r="Y15" s="186"/>
      <c r="Z15" s="186">
        <v>8</v>
      </c>
      <c r="AA15" s="186"/>
      <c r="AB15" s="186">
        <v>8</v>
      </c>
      <c r="AC15" s="186"/>
      <c r="AD15" s="186"/>
      <c r="AE15" s="186"/>
      <c r="AF15" s="186">
        <v>8</v>
      </c>
      <c r="AG15" s="186"/>
      <c r="AH15" s="312"/>
      <c r="AI15" s="312"/>
      <c r="AJ15" s="312"/>
      <c r="AK15" s="178">
        <f t="shared" si="0"/>
        <v>80</v>
      </c>
      <c r="AL15" s="216">
        <f t="shared" si="1"/>
        <v>20</v>
      </c>
      <c r="AM15" s="221"/>
      <c r="AN15" s="221"/>
    </row>
    <row r="16" spans="1:40" ht="18" customHeight="1">
      <c r="A16" s="153">
        <v>6</v>
      </c>
      <c r="B16" s="167" t="s">
        <v>271</v>
      </c>
      <c r="C16" s="175" t="s">
        <v>188</v>
      </c>
      <c r="D16" s="183"/>
      <c r="E16" s="183" t="s">
        <v>386</v>
      </c>
      <c r="F16" s="186"/>
      <c r="G16" s="186">
        <v>8</v>
      </c>
      <c r="H16" s="186"/>
      <c r="I16" s="186"/>
      <c r="J16" s="186"/>
      <c r="K16" s="186">
        <v>8</v>
      </c>
      <c r="L16" s="186"/>
      <c r="M16" s="186">
        <v>8</v>
      </c>
      <c r="N16" s="186"/>
      <c r="O16" s="186">
        <v>8</v>
      </c>
      <c r="P16" s="186"/>
      <c r="Q16" s="186"/>
      <c r="R16" s="186"/>
      <c r="S16" s="186">
        <v>8</v>
      </c>
      <c r="T16" s="186"/>
      <c r="U16" s="186">
        <v>8</v>
      </c>
      <c r="V16" s="186"/>
      <c r="W16" s="186"/>
      <c r="X16" s="186"/>
      <c r="Y16" s="186">
        <v>8</v>
      </c>
      <c r="Z16" s="186"/>
      <c r="AA16" s="186">
        <v>8</v>
      </c>
      <c r="AB16" s="186"/>
      <c r="AC16" s="186">
        <v>8</v>
      </c>
      <c r="AD16" s="186"/>
      <c r="AE16" s="186"/>
      <c r="AF16" s="186"/>
      <c r="AG16" s="186">
        <v>8</v>
      </c>
      <c r="AH16" s="312"/>
      <c r="AI16" s="312"/>
      <c r="AJ16" s="312"/>
      <c r="AK16" s="178">
        <f t="shared" si="0"/>
        <v>80</v>
      </c>
      <c r="AL16" s="216">
        <f t="shared" si="1"/>
        <v>20</v>
      </c>
      <c r="AM16" s="221"/>
      <c r="AN16" s="221"/>
    </row>
    <row r="17" spans="1:40" ht="18" customHeight="1">
      <c r="A17" s="153">
        <v>7</v>
      </c>
      <c r="B17" s="229" t="s">
        <v>42</v>
      </c>
      <c r="C17" s="175" t="s">
        <v>188</v>
      </c>
      <c r="D17" s="183"/>
      <c r="E17" s="183" t="s">
        <v>27</v>
      </c>
      <c r="F17" s="186"/>
      <c r="G17" s="186">
        <v>8</v>
      </c>
      <c r="H17" s="186"/>
      <c r="I17" s="186"/>
      <c r="J17" s="186"/>
      <c r="K17" s="186">
        <v>8</v>
      </c>
      <c r="L17" s="186"/>
      <c r="M17" s="186">
        <v>8</v>
      </c>
      <c r="N17" s="186"/>
      <c r="O17" s="186">
        <v>8</v>
      </c>
      <c r="P17" s="186"/>
      <c r="Q17" s="186"/>
      <c r="R17" s="186"/>
      <c r="S17" s="186">
        <v>8</v>
      </c>
      <c r="T17" s="186"/>
      <c r="U17" s="186">
        <v>8</v>
      </c>
      <c r="V17" s="186"/>
      <c r="W17" s="186"/>
      <c r="X17" s="186"/>
      <c r="Y17" s="186">
        <v>8</v>
      </c>
      <c r="Z17" s="186"/>
      <c r="AA17" s="186">
        <v>8</v>
      </c>
      <c r="AB17" s="186"/>
      <c r="AC17" s="186">
        <v>8</v>
      </c>
      <c r="AD17" s="186"/>
      <c r="AE17" s="186"/>
      <c r="AF17" s="186"/>
      <c r="AG17" s="186">
        <v>8</v>
      </c>
      <c r="AH17" s="312"/>
      <c r="AI17" s="312"/>
      <c r="AJ17" s="312"/>
      <c r="AK17" s="178">
        <f t="shared" si="0"/>
        <v>80</v>
      </c>
      <c r="AL17" s="216">
        <f t="shared" si="1"/>
        <v>20</v>
      </c>
      <c r="AM17" s="221"/>
      <c r="AN17" s="221"/>
    </row>
    <row r="18" spans="1:40" ht="18" customHeight="1">
      <c r="A18" s="153">
        <v>8</v>
      </c>
      <c r="B18" s="229" t="s">
        <v>42</v>
      </c>
      <c r="C18" s="175" t="s">
        <v>188</v>
      </c>
      <c r="D18" s="183"/>
      <c r="E18" s="183" t="s">
        <v>401</v>
      </c>
      <c r="F18" s="186">
        <v>8</v>
      </c>
      <c r="G18" s="186"/>
      <c r="H18" s="186">
        <v>8</v>
      </c>
      <c r="I18" s="186"/>
      <c r="J18" s="186"/>
      <c r="K18" s="186"/>
      <c r="L18" s="186">
        <v>8</v>
      </c>
      <c r="M18" s="186"/>
      <c r="N18" s="186">
        <v>8</v>
      </c>
      <c r="O18" s="186"/>
      <c r="P18" s="186"/>
      <c r="Q18" s="186"/>
      <c r="R18" s="186">
        <v>8</v>
      </c>
      <c r="S18" s="186"/>
      <c r="T18" s="186">
        <v>8</v>
      </c>
      <c r="U18" s="186"/>
      <c r="V18" s="186">
        <v>8</v>
      </c>
      <c r="W18" s="186"/>
      <c r="X18" s="186"/>
      <c r="Y18" s="186"/>
      <c r="Z18" s="186">
        <v>8</v>
      </c>
      <c r="AA18" s="186"/>
      <c r="AB18" s="186">
        <v>8</v>
      </c>
      <c r="AC18" s="186"/>
      <c r="AD18" s="186"/>
      <c r="AE18" s="186"/>
      <c r="AF18" s="186">
        <v>8</v>
      </c>
      <c r="AG18" s="186"/>
      <c r="AH18" s="312"/>
      <c r="AI18" s="312"/>
      <c r="AJ18" s="312"/>
      <c r="AK18" s="178">
        <f t="shared" si="0"/>
        <v>80</v>
      </c>
      <c r="AL18" s="216">
        <f t="shared" si="1"/>
        <v>20</v>
      </c>
      <c r="AM18" s="221"/>
      <c r="AN18" s="221"/>
    </row>
    <row r="19" spans="1:40" ht="18" customHeight="1">
      <c r="A19" s="153">
        <v>9</v>
      </c>
      <c r="B19" s="229" t="s">
        <v>42</v>
      </c>
      <c r="C19" s="175" t="s">
        <v>188</v>
      </c>
      <c r="D19" s="183"/>
      <c r="E19" s="183" t="s">
        <v>369</v>
      </c>
      <c r="F19" s="186"/>
      <c r="G19" s="186">
        <v>8</v>
      </c>
      <c r="H19" s="186"/>
      <c r="I19" s="186"/>
      <c r="J19" s="186"/>
      <c r="K19" s="186">
        <v>8</v>
      </c>
      <c r="L19" s="186"/>
      <c r="M19" s="186">
        <v>8</v>
      </c>
      <c r="N19" s="186"/>
      <c r="O19" s="186">
        <v>8</v>
      </c>
      <c r="P19" s="186"/>
      <c r="Q19" s="186"/>
      <c r="R19" s="186"/>
      <c r="S19" s="186">
        <v>8</v>
      </c>
      <c r="T19" s="186"/>
      <c r="U19" s="186">
        <v>8</v>
      </c>
      <c r="V19" s="186"/>
      <c r="W19" s="186"/>
      <c r="X19" s="186"/>
      <c r="Y19" s="186">
        <v>8</v>
      </c>
      <c r="Z19" s="186"/>
      <c r="AA19" s="186">
        <v>8</v>
      </c>
      <c r="AB19" s="186"/>
      <c r="AC19" s="186">
        <v>8</v>
      </c>
      <c r="AD19" s="186"/>
      <c r="AE19" s="186"/>
      <c r="AF19" s="186"/>
      <c r="AG19" s="186">
        <v>8</v>
      </c>
      <c r="AH19" s="312"/>
      <c r="AI19" s="312"/>
      <c r="AJ19" s="312"/>
      <c r="AK19" s="178">
        <f t="shared" si="0"/>
        <v>80</v>
      </c>
      <c r="AL19" s="216">
        <f t="shared" si="1"/>
        <v>20</v>
      </c>
      <c r="AM19" s="221"/>
      <c r="AN19" s="221"/>
    </row>
    <row r="20" spans="1:40" ht="18" customHeight="1">
      <c r="A20" s="153">
        <v>10</v>
      </c>
      <c r="B20" s="229" t="s">
        <v>42</v>
      </c>
      <c r="C20" s="175" t="s">
        <v>188</v>
      </c>
      <c r="D20" s="183"/>
      <c r="E20" s="183" t="s">
        <v>386</v>
      </c>
      <c r="F20" s="186">
        <v>8</v>
      </c>
      <c r="G20" s="186"/>
      <c r="H20" s="186">
        <v>8</v>
      </c>
      <c r="I20" s="186"/>
      <c r="J20" s="186"/>
      <c r="K20" s="186"/>
      <c r="L20" s="186">
        <v>8</v>
      </c>
      <c r="M20" s="186"/>
      <c r="N20" s="186">
        <v>8</v>
      </c>
      <c r="O20" s="186"/>
      <c r="P20" s="186"/>
      <c r="Q20" s="186"/>
      <c r="R20" s="186">
        <v>8</v>
      </c>
      <c r="S20" s="186"/>
      <c r="T20" s="186">
        <v>8</v>
      </c>
      <c r="U20" s="186"/>
      <c r="V20" s="186">
        <v>8</v>
      </c>
      <c r="W20" s="186"/>
      <c r="X20" s="186"/>
      <c r="Y20" s="186"/>
      <c r="Z20" s="186">
        <v>8</v>
      </c>
      <c r="AA20" s="186"/>
      <c r="AB20" s="186">
        <v>8</v>
      </c>
      <c r="AC20" s="186"/>
      <c r="AD20" s="186"/>
      <c r="AE20" s="186"/>
      <c r="AF20" s="186">
        <v>8</v>
      </c>
      <c r="AG20" s="186"/>
      <c r="AH20" s="312"/>
      <c r="AI20" s="312"/>
      <c r="AJ20" s="312"/>
      <c r="AK20" s="178">
        <f t="shared" si="0"/>
        <v>80</v>
      </c>
      <c r="AL20" s="216">
        <f t="shared" si="1"/>
        <v>20</v>
      </c>
      <c r="AM20" s="221"/>
      <c r="AN20" s="221"/>
    </row>
    <row r="21" spans="1:40" ht="18" customHeight="1">
      <c r="A21" s="153">
        <v>11</v>
      </c>
      <c r="B21" s="229"/>
      <c r="C21" s="175"/>
      <c r="D21" s="183"/>
      <c r="E21" s="183"/>
      <c r="F21" s="312"/>
      <c r="G21" s="312"/>
      <c r="H21" s="312"/>
      <c r="I21" s="312"/>
      <c r="J21" s="312"/>
      <c r="K21" s="312"/>
      <c r="L21" s="312"/>
      <c r="M21" s="312"/>
      <c r="N21" s="312"/>
      <c r="O21" s="312"/>
      <c r="P21" s="312"/>
      <c r="Q21" s="312"/>
      <c r="R21" s="312"/>
      <c r="S21" s="312"/>
      <c r="T21" s="312"/>
      <c r="U21" s="312"/>
      <c r="V21" s="312"/>
      <c r="W21" s="312"/>
      <c r="X21" s="312"/>
      <c r="Y21" s="186"/>
      <c r="Z21" s="186"/>
      <c r="AA21" s="186"/>
      <c r="AB21" s="186"/>
      <c r="AC21" s="186"/>
      <c r="AD21" s="312"/>
      <c r="AE21" s="312"/>
      <c r="AF21" s="312"/>
      <c r="AG21" s="312"/>
      <c r="AH21" s="312"/>
      <c r="AI21" s="312"/>
      <c r="AJ21" s="312"/>
      <c r="AK21" s="178">
        <f t="shared" si="0"/>
        <v>0</v>
      </c>
      <c r="AL21" s="216">
        <f t="shared" si="1"/>
        <v>0</v>
      </c>
      <c r="AM21" s="221"/>
      <c r="AN21" s="221"/>
    </row>
    <row r="22" spans="1:40" ht="18" customHeight="1">
      <c r="A22" s="153">
        <v>12</v>
      </c>
      <c r="B22" s="229"/>
      <c r="C22" s="175"/>
      <c r="D22" s="183"/>
      <c r="E22" s="183"/>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178">
        <f t="shared" si="0"/>
        <v>0</v>
      </c>
      <c r="AL22" s="216">
        <f t="shared" si="1"/>
        <v>0</v>
      </c>
      <c r="AM22" s="221"/>
      <c r="AN22" s="221"/>
    </row>
    <row r="23" spans="1:40" ht="18" customHeight="1">
      <c r="A23" s="153">
        <v>13</v>
      </c>
      <c r="B23" s="229"/>
      <c r="C23" s="175"/>
      <c r="D23" s="183"/>
      <c r="E23" s="183"/>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178">
        <f t="shared" si="0"/>
        <v>0</v>
      </c>
      <c r="AL23" s="216">
        <f t="shared" si="1"/>
        <v>0</v>
      </c>
      <c r="AM23" s="221"/>
      <c r="AN23" s="221"/>
    </row>
    <row r="24" spans="1:40" ht="18" customHeight="1">
      <c r="A24" s="153">
        <v>14</v>
      </c>
      <c r="B24" s="229"/>
      <c r="C24" s="175"/>
      <c r="D24" s="183"/>
      <c r="E24" s="183"/>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178">
        <f t="shared" si="0"/>
        <v>0</v>
      </c>
      <c r="AL24" s="216">
        <f t="shared" si="1"/>
        <v>0</v>
      </c>
      <c r="AM24" s="221"/>
      <c r="AN24" s="221"/>
    </row>
    <row r="25" spans="1:40" ht="18" customHeight="1">
      <c r="A25" s="153">
        <v>15</v>
      </c>
      <c r="B25" s="229"/>
      <c r="C25" s="175"/>
      <c r="D25" s="183"/>
      <c r="E25" s="183"/>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178">
        <f t="shared" si="0"/>
        <v>0</v>
      </c>
      <c r="AL25" s="216">
        <f t="shared" si="1"/>
        <v>0</v>
      </c>
      <c r="AM25" s="221"/>
      <c r="AN25" s="221"/>
    </row>
    <row r="26" spans="1:40" ht="18" customHeight="1">
      <c r="A26" s="153">
        <v>16</v>
      </c>
      <c r="B26" s="229"/>
      <c r="C26" s="175"/>
      <c r="D26" s="183"/>
      <c r="E26" s="183"/>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178">
        <f t="shared" si="0"/>
        <v>0</v>
      </c>
      <c r="AL26" s="216">
        <f t="shared" si="1"/>
        <v>0</v>
      </c>
      <c r="AM26" s="221"/>
      <c r="AN26" s="221"/>
    </row>
    <row r="27" spans="1:40" ht="18" customHeight="1">
      <c r="A27" s="153">
        <v>17</v>
      </c>
      <c r="B27" s="229"/>
      <c r="C27" s="175"/>
      <c r="D27" s="183"/>
      <c r="E27" s="183"/>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178">
        <f t="shared" si="0"/>
        <v>0</v>
      </c>
      <c r="AL27" s="216">
        <f t="shared" si="1"/>
        <v>0</v>
      </c>
      <c r="AM27" s="221"/>
      <c r="AN27" s="221"/>
    </row>
    <row r="28" spans="1:40" ht="18" customHeight="1">
      <c r="A28" s="153">
        <v>18</v>
      </c>
      <c r="B28" s="229"/>
      <c r="C28" s="175"/>
      <c r="D28" s="183"/>
      <c r="E28" s="183"/>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178">
        <f t="shared" si="0"/>
        <v>0</v>
      </c>
      <c r="AL28" s="216">
        <f t="shared" si="1"/>
        <v>0</v>
      </c>
      <c r="AM28" s="221"/>
      <c r="AN28" s="221"/>
    </row>
    <row r="29" spans="1:40" ht="18" customHeight="1">
      <c r="A29" s="153">
        <v>19</v>
      </c>
      <c r="B29" s="229"/>
      <c r="C29" s="175"/>
      <c r="D29" s="183"/>
      <c r="E29" s="183"/>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178">
        <f t="shared" si="0"/>
        <v>0</v>
      </c>
      <c r="AL29" s="216">
        <f t="shared" si="1"/>
        <v>0</v>
      </c>
      <c r="AM29" s="221"/>
      <c r="AN29" s="221"/>
    </row>
    <row r="30" spans="1:40" ht="18" customHeight="1">
      <c r="A30" s="153">
        <v>20</v>
      </c>
      <c r="B30" s="229"/>
      <c r="C30" s="175"/>
      <c r="D30" s="183"/>
      <c r="E30" s="183"/>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178">
        <f t="shared" si="0"/>
        <v>0</v>
      </c>
      <c r="AL30" s="216">
        <f t="shared" si="1"/>
        <v>0</v>
      </c>
      <c r="AM30" s="221"/>
      <c r="AN30" s="221"/>
    </row>
    <row r="31" spans="1:40" ht="18" customHeight="1">
      <c r="A31" s="157" t="s">
        <v>144</v>
      </c>
      <c r="B31" s="157"/>
      <c r="C31" s="157"/>
      <c r="D31" s="157"/>
      <c r="E31" s="157"/>
      <c r="F31" s="178">
        <f t="shared" ref="F31:AJ31" si="2">+SUM(F11:F30)</f>
        <v>48</v>
      </c>
      <c r="G31" s="178">
        <f t="shared" si="2"/>
        <v>48</v>
      </c>
      <c r="H31" s="178">
        <f t="shared" si="2"/>
        <v>48</v>
      </c>
      <c r="I31" s="178">
        <f t="shared" si="2"/>
        <v>0</v>
      </c>
      <c r="J31" s="178">
        <f t="shared" si="2"/>
        <v>0</v>
      </c>
      <c r="K31" s="178">
        <f t="shared" si="2"/>
        <v>48</v>
      </c>
      <c r="L31" s="178">
        <f t="shared" si="2"/>
        <v>48</v>
      </c>
      <c r="M31" s="178">
        <f t="shared" si="2"/>
        <v>48</v>
      </c>
      <c r="N31" s="178">
        <f t="shared" si="2"/>
        <v>48</v>
      </c>
      <c r="O31" s="178">
        <f t="shared" si="2"/>
        <v>48</v>
      </c>
      <c r="P31" s="178">
        <f t="shared" si="2"/>
        <v>0</v>
      </c>
      <c r="Q31" s="178">
        <f t="shared" si="2"/>
        <v>0</v>
      </c>
      <c r="R31" s="178">
        <f t="shared" si="2"/>
        <v>48</v>
      </c>
      <c r="S31" s="178">
        <f t="shared" si="2"/>
        <v>48</v>
      </c>
      <c r="T31" s="178">
        <f t="shared" si="2"/>
        <v>48</v>
      </c>
      <c r="U31" s="178">
        <f t="shared" si="2"/>
        <v>48</v>
      </c>
      <c r="V31" s="178">
        <f t="shared" si="2"/>
        <v>48</v>
      </c>
      <c r="W31" s="178">
        <f t="shared" si="2"/>
        <v>0</v>
      </c>
      <c r="X31" s="178">
        <f t="shared" si="2"/>
        <v>0</v>
      </c>
      <c r="Y31" s="178">
        <f t="shared" si="2"/>
        <v>48</v>
      </c>
      <c r="Z31" s="178">
        <f t="shared" si="2"/>
        <v>48</v>
      </c>
      <c r="AA31" s="178">
        <f t="shared" si="2"/>
        <v>48</v>
      </c>
      <c r="AB31" s="178">
        <f t="shared" si="2"/>
        <v>48</v>
      </c>
      <c r="AC31" s="178">
        <f t="shared" si="2"/>
        <v>48</v>
      </c>
      <c r="AD31" s="178">
        <f t="shared" si="2"/>
        <v>0</v>
      </c>
      <c r="AE31" s="178">
        <f t="shared" si="2"/>
        <v>0</v>
      </c>
      <c r="AF31" s="178">
        <f t="shared" si="2"/>
        <v>48</v>
      </c>
      <c r="AG31" s="178">
        <f t="shared" si="2"/>
        <v>48</v>
      </c>
      <c r="AH31" s="178">
        <f t="shared" si="2"/>
        <v>0</v>
      </c>
      <c r="AI31" s="178">
        <f t="shared" si="2"/>
        <v>0</v>
      </c>
      <c r="AJ31" s="178">
        <f t="shared" si="2"/>
        <v>0</v>
      </c>
      <c r="AK31" s="178">
        <f t="shared" si="0"/>
        <v>960</v>
      </c>
      <c r="AL31" s="216">
        <f t="shared" si="1"/>
        <v>240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21" customHeight="1">
      <c r="A34" s="156" t="s">
        <v>33</v>
      </c>
      <c r="B34" s="155"/>
      <c r="C34" s="155"/>
      <c r="D34" s="155"/>
      <c r="E34" s="155"/>
      <c r="F34" s="155"/>
      <c r="G34" s="147"/>
      <c r="H34" s="147"/>
      <c r="I34" s="147"/>
      <c r="J34" s="147"/>
      <c r="K34" s="147"/>
      <c r="L34" s="147"/>
      <c r="M34" s="147"/>
      <c r="N34" s="147"/>
      <c r="O34" s="147"/>
      <c r="AN34" s="318"/>
    </row>
    <row r="35" spans="1:43" ht="32.25" customHeight="1">
      <c r="A35" s="157"/>
      <c r="B35" s="157"/>
      <c r="C35" s="157"/>
      <c r="D35" s="185">
        <v>4</v>
      </c>
      <c r="E35" s="185">
        <v>5</v>
      </c>
      <c r="F35" s="185">
        <v>6</v>
      </c>
      <c r="G35" s="185"/>
      <c r="H35" s="185"/>
      <c r="I35" s="185">
        <v>7</v>
      </c>
      <c r="J35" s="185"/>
      <c r="K35" s="185"/>
      <c r="L35" s="185">
        <v>8</v>
      </c>
      <c r="M35" s="185"/>
      <c r="N35" s="185"/>
      <c r="O35" s="185">
        <v>9</v>
      </c>
      <c r="P35" s="185"/>
      <c r="Q35" s="185"/>
      <c r="R35" s="185">
        <v>10</v>
      </c>
      <c r="S35" s="185"/>
      <c r="T35" s="185"/>
      <c r="U35" s="185">
        <v>11</v>
      </c>
      <c r="V35" s="185"/>
      <c r="W35" s="185"/>
      <c r="X35" s="185">
        <v>12</v>
      </c>
      <c r="Y35" s="185"/>
      <c r="Z35" s="185"/>
      <c r="AA35" s="185">
        <v>1</v>
      </c>
      <c r="AB35" s="185"/>
      <c r="AC35" s="185"/>
      <c r="AD35" s="185">
        <v>2</v>
      </c>
      <c r="AE35" s="185"/>
      <c r="AF35" s="185"/>
      <c r="AG35" s="185">
        <v>3</v>
      </c>
      <c r="AH35" s="185"/>
      <c r="AI35" s="185"/>
      <c r="AJ35" s="157" t="s">
        <v>275</v>
      </c>
      <c r="AK35" s="157"/>
      <c r="AL35" s="160" t="s">
        <v>276</v>
      </c>
      <c r="AM35" s="351" t="s">
        <v>248</v>
      </c>
      <c r="AN35" s="354"/>
      <c r="AO35" s="187"/>
      <c r="AP35" s="187"/>
      <c r="AQ35" s="187"/>
    </row>
    <row r="36" spans="1:43" ht="20.100000000000001" customHeight="1">
      <c r="A36" s="158" t="s">
        <v>283</v>
      </c>
      <c r="B36" s="158"/>
      <c r="C36" s="158"/>
      <c r="D36" s="346">
        <f>SUM(D37,D38,D39,D40,D42,D44)</f>
        <v>1840</v>
      </c>
      <c r="E36" s="346">
        <f>SUM(E37,E38,E39,E40,E42,E44)</f>
        <v>1726</v>
      </c>
      <c r="F36" s="347">
        <f>SUM(F37,F38,F39,F40,F42,F44)</f>
        <v>1840</v>
      </c>
      <c r="G36" s="348"/>
      <c r="H36" s="349"/>
      <c r="I36" s="347">
        <f>SUM(I37,I38,I39,I40,I42,I44)</f>
        <v>1932</v>
      </c>
      <c r="J36" s="348">
        <f>SUM(J37,J38,J39,J40,J42,J44)</f>
        <v>0</v>
      </c>
      <c r="K36" s="349">
        <f>SUM(K37,K38,K39,K40,K42,K44)</f>
        <v>0</v>
      </c>
      <c r="L36" s="347">
        <f>SUM(L37,L38,L39,L40,L42,L44)</f>
        <v>1932</v>
      </c>
      <c r="M36" s="348"/>
      <c r="N36" s="349"/>
      <c r="O36" s="347">
        <f>SUM(O37,O38,O39,O40,O42,O44)</f>
        <v>1748</v>
      </c>
      <c r="P36" s="348"/>
      <c r="Q36" s="349"/>
      <c r="R36" s="347">
        <f>SUM(R37,R38,R39,R40,R42,R44)</f>
        <v>1840</v>
      </c>
      <c r="S36" s="348"/>
      <c r="T36" s="349"/>
      <c r="U36" s="347">
        <f t="shared" ref="U36:AI36" si="3">SUM(U37,U38,U39,U40,U42,U44)</f>
        <v>1840</v>
      </c>
      <c r="V36" s="348">
        <f t="shared" si="3"/>
        <v>0</v>
      </c>
      <c r="W36" s="349">
        <f t="shared" si="3"/>
        <v>0</v>
      </c>
      <c r="X36" s="347">
        <f t="shared" si="3"/>
        <v>1748</v>
      </c>
      <c r="Y36" s="348">
        <f t="shared" si="3"/>
        <v>0</v>
      </c>
      <c r="Z36" s="349">
        <f t="shared" si="3"/>
        <v>0</v>
      </c>
      <c r="AA36" s="347">
        <f t="shared" si="3"/>
        <v>1748</v>
      </c>
      <c r="AB36" s="348">
        <f t="shared" si="3"/>
        <v>0</v>
      </c>
      <c r="AC36" s="349">
        <f t="shared" si="3"/>
        <v>0</v>
      </c>
      <c r="AD36" s="347">
        <f t="shared" si="3"/>
        <v>1748</v>
      </c>
      <c r="AE36" s="348">
        <f t="shared" si="3"/>
        <v>0</v>
      </c>
      <c r="AF36" s="349">
        <f t="shared" si="3"/>
        <v>0</v>
      </c>
      <c r="AG36" s="347">
        <f t="shared" si="3"/>
        <v>1840</v>
      </c>
      <c r="AH36" s="348">
        <f t="shared" si="3"/>
        <v>0</v>
      </c>
      <c r="AI36" s="349">
        <f t="shared" si="3"/>
        <v>0</v>
      </c>
      <c r="AJ36" s="181">
        <f t="shared" ref="AJ36:AJ45" si="4">SUM(D36:AI36)</f>
        <v>21782</v>
      </c>
      <c r="AK36" s="181"/>
      <c r="AL36" s="364">
        <f>ROUNDUP(AJ36/AJ46,1)</f>
        <v>92</v>
      </c>
      <c r="AM36" s="352"/>
      <c r="AN36" s="355"/>
      <c r="AO36" s="187"/>
      <c r="AP36" s="187"/>
      <c r="AQ36" s="187"/>
    </row>
    <row r="37" spans="1:43" s="338" customFormat="1" ht="20.100000000000001" customHeight="1">
      <c r="A37" s="270" t="s">
        <v>319</v>
      </c>
      <c r="B37" s="276"/>
      <c r="C37" s="287"/>
      <c r="D37" s="186">
        <v>50</v>
      </c>
      <c r="E37" s="186">
        <v>45</v>
      </c>
      <c r="F37" s="196">
        <v>50</v>
      </c>
      <c r="G37" s="197"/>
      <c r="H37" s="198"/>
      <c r="I37" s="196">
        <v>50</v>
      </c>
      <c r="J37" s="197"/>
      <c r="K37" s="198"/>
      <c r="L37" s="196">
        <v>50</v>
      </c>
      <c r="M37" s="197"/>
      <c r="N37" s="198"/>
      <c r="O37" s="196">
        <v>45</v>
      </c>
      <c r="P37" s="197"/>
      <c r="Q37" s="198"/>
      <c r="R37" s="196">
        <v>50</v>
      </c>
      <c r="S37" s="197"/>
      <c r="T37" s="198"/>
      <c r="U37" s="196">
        <v>50</v>
      </c>
      <c r="V37" s="197"/>
      <c r="W37" s="198"/>
      <c r="X37" s="196">
        <v>45</v>
      </c>
      <c r="Y37" s="197"/>
      <c r="Z37" s="198"/>
      <c r="AA37" s="196">
        <v>45</v>
      </c>
      <c r="AB37" s="197"/>
      <c r="AC37" s="198"/>
      <c r="AD37" s="196">
        <v>45</v>
      </c>
      <c r="AE37" s="197"/>
      <c r="AF37" s="198"/>
      <c r="AG37" s="196">
        <v>50</v>
      </c>
      <c r="AH37" s="197"/>
      <c r="AI37" s="198"/>
      <c r="AJ37" s="181">
        <f t="shared" si="4"/>
        <v>575</v>
      </c>
      <c r="AK37" s="181"/>
      <c r="AL37" s="364">
        <f>ROUNDUP(AJ37/$AJ$46,1)</f>
        <v>2.5</v>
      </c>
      <c r="AM37" s="352"/>
      <c r="AN37" s="355"/>
      <c r="AO37" s="357"/>
      <c r="AP37" s="357"/>
      <c r="AQ37" s="357"/>
    </row>
    <row r="38" spans="1:43" s="338" customFormat="1" ht="20.100000000000001" customHeight="1">
      <c r="A38" s="270" t="s">
        <v>63</v>
      </c>
      <c r="B38" s="276"/>
      <c r="C38" s="287"/>
      <c r="D38" s="186">
        <v>50</v>
      </c>
      <c r="E38" s="186">
        <v>50</v>
      </c>
      <c r="F38" s="196">
        <v>50</v>
      </c>
      <c r="G38" s="197"/>
      <c r="H38" s="198"/>
      <c r="I38" s="196">
        <v>55</v>
      </c>
      <c r="J38" s="197"/>
      <c r="K38" s="198"/>
      <c r="L38" s="196">
        <v>55</v>
      </c>
      <c r="M38" s="197"/>
      <c r="N38" s="198"/>
      <c r="O38" s="196">
        <v>50</v>
      </c>
      <c r="P38" s="197"/>
      <c r="Q38" s="198"/>
      <c r="R38" s="196">
        <v>50</v>
      </c>
      <c r="S38" s="197"/>
      <c r="T38" s="198"/>
      <c r="U38" s="196">
        <v>50</v>
      </c>
      <c r="V38" s="197"/>
      <c r="W38" s="198"/>
      <c r="X38" s="196">
        <v>50</v>
      </c>
      <c r="Y38" s="197"/>
      <c r="Z38" s="198"/>
      <c r="AA38" s="196">
        <v>50</v>
      </c>
      <c r="AB38" s="197"/>
      <c r="AC38" s="198"/>
      <c r="AD38" s="196">
        <v>50</v>
      </c>
      <c r="AE38" s="197"/>
      <c r="AF38" s="198"/>
      <c r="AG38" s="196">
        <v>50</v>
      </c>
      <c r="AH38" s="197"/>
      <c r="AI38" s="198"/>
      <c r="AJ38" s="181">
        <f t="shared" si="4"/>
        <v>610</v>
      </c>
      <c r="AK38" s="181"/>
      <c r="AL38" s="364">
        <f>ROUNDUP(AJ38/$AJ$46,1)</f>
        <v>2.6</v>
      </c>
      <c r="AM38" s="352"/>
      <c r="AN38" s="355"/>
      <c r="AO38" s="357"/>
      <c r="AP38" s="357"/>
      <c r="AQ38" s="357"/>
    </row>
    <row r="39" spans="1:43" ht="20.100000000000001" customHeight="1">
      <c r="A39" s="270" t="s">
        <v>212</v>
      </c>
      <c r="B39" s="276"/>
      <c r="C39" s="287"/>
      <c r="D39" s="186">
        <v>100</v>
      </c>
      <c r="E39" s="186">
        <v>95</v>
      </c>
      <c r="F39" s="196">
        <v>100</v>
      </c>
      <c r="G39" s="197"/>
      <c r="H39" s="198"/>
      <c r="I39" s="196">
        <v>105</v>
      </c>
      <c r="J39" s="197"/>
      <c r="K39" s="198"/>
      <c r="L39" s="196">
        <v>105</v>
      </c>
      <c r="M39" s="197"/>
      <c r="N39" s="198"/>
      <c r="O39" s="196">
        <v>95</v>
      </c>
      <c r="P39" s="197"/>
      <c r="Q39" s="198"/>
      <c r="R39" s="196">
        <v>100</v>
      </c>
      <c r="S39" s="197"/>
      <c r="T39" s="198"/>
      <c r="U39" s="196">
        <v>100</v>
      </c>
      <c r="V39" s="197"/>
      <c r="W39" s="198"/>
      <c r="X39" s="196">
        <v>95</v>
      </c>
      <c r="Y39" s="197"/>
      <c r="Z39" s="198"/>
      <c r="AA39" s="196">
        <v>95</v>
      </c>
      <c r="AB39" s="197"/>
      <c r="AC39" s="198"/>
      <c r="AD39" s="196">
        <v>95</v>
      </c>
      <c r="AE39" s="197"/>
      <c r="AF39" s="198"/>
      <c r="AG39" s="196">
        <v>100</v>
      </c>
      <c r="AH39" s="197"/>
      <c r="AI39" s="198"/>
      <c r="AJ39" s="181">
        <f t="shared" si="4"/>
        <v>1185</v>
      </c>
      <c r="AK39" s="181"/>
      <c r="AL39" s="364">
        <f>ROUNDUP(AJ39/$AJ$46,1)</f>
        <v>5</v>
      </c>
      <c r="AM39" s="352"/>
      <c r="AN39" s="355"/>
      <c r="AO39" s="187"/>
      <c r="AP39" s="187"/>
      <c r="AQ39" s="187"/>
    </row>
    <row r="40" spans="1:43" ht="20.100000000000001" customHeight="1">
      <c r="A40" s="340" t="s">
        <v>285</v>
      </c>
      <c r="B40" s="276"/>
      <c r="C40" s="287"/>
      <c r="D40" s="186">
        <v>100</v>
      </c>
      <c r="E40" s="186">
        <v>95</v>
      </c>
      <c r="F40" s="196">
        <v>100</v>
      </c>
      <c r="G40" s="197"/>
      <c r="H40" s="198"/>
      <c r="I40" s="196">
        <v>105</v>
      </c>
      <c r="J40" s="197"/>
      <c r="K40" s="198"/>
      <c r="L40" s="196">
        <v>105</v>
      </c>
      <c r="M40" s="197"/>
      <c r="N40" s="198"/>
      <c r="O40" s="196">
        <v>95</v>
      </c>
      <c r="P40" s="197"/>
      <c r="Q40" s="198"/>
      <c r="R40" s="196">
        <v>100</v>
      </c>
      <c r="S40" s="197"/>
      <c r="T40" s="198"/>
      <c r="U40" s="196">
        <v>100</v>
      </c>
      <c r="V40" s="197"/>
      <c r="W40" s="198"/>
      <c r="X40" s="196">
        <v>95</v>
      </c>
      <c r="Y40" s="197"/>
      <c r="Z40" s="198"/>
      <c r="AA40" s="196">
        <v>95</v>
      </c>
      <c r="AB40" s="197"/>
      <c r="AC40" s="198"/>
      <c r="AD40" s="196">
        <v>95</v>
      </c>
      <c r="AE40" s="197"/>
      <c r="AF40" s="198"/>
      <c r="AG40" s="196">
        <v>100</v>
      </c>
      <c r="AH40" s="197"/>
      <c r="AI40" s="198"/>
      <c r="AJ40" s="181">
        <f t="shared" si="4"/>
        <v>1185</v>
      </c>
      <c r="AK40" s="181"/>
      <c r="AL40" s="365">
        <f>ROUNDUP(AJ40/$AJ$46,1)</f>
        <v>5</v>
      </c>
      <c r="AM40" s="352"/>
      <c r="AN40" s="355"/>
      <c r="AO40" s="187"/>
      <c r="AP40" s="187"/>
      <c r="AQ40" s="187"/>
    </row>
    <row r="41" spans="1:43" s="338" customFormat="1" ht="20.100000000000001" customHeight="1">
      <c r="A41" s="341"/>
      <c r="B41" s="344" t="s">
        <v>320</v>
      </c>
      <c r="C41" s="345"/>
      <c r="D41" s="186">
        <v>40</v>
      </c>
      <c r="E41" s="186">
        <v>45</v>
      </c>
      <c r="F41" s="196">
        <v>40</v>
      </c>
      <c r="G41" s="197"/>
      <c r="H41" s="198"/>
      <c r="I41" s="196">
        <v>40</v>
      </c>
      <c r="J41" s="197"/>
      <c r="K41" s="198"/>
      <c r="L41" s="196">
        <v>60</v>
      </c>
      <c r="M41" s="197"/>
      <c r="N41" s="198"/>
      <c r="O41" s="196">
        <v>50</v>
      </c>
      <c r="P41" s="197"/>
      <c r="Q41" s="198"/>
      <c r="R41" s="196">
        <v>40</v>
      </c>
      <c r="S41" s="197"/>
      <c r="T41" s="198"/>
      <c r="U41" s="196">
        <v>40</v>
      </c>
      <c r="V41" s="197"/>
      <c r="W41" s="198"/>
      <c r="X41" s="196">
        <v>30</v>
      </c>
      <c r="Y41" s="197"/>
      <c r="Z41" s="198"/>
      <c r="AA41" s="196">
        <v>30</v>
      </c>
      <c r="AB41" s="197"/>
      <c r="AC41" s="198"/>
      <c r="AD41" s="196">
        <v>30</v>
      </c>
      <c r="AE41" s="197"/>
      <c r="AF41" s="198"/>
      <c r="AG41" s="196">
        <v>50</v>
      </c>
      <c r="AH41" s="197"/>
      <c r="AI41" s="198"/>
      <c r="AJ41" s="181">
        <f t="shared" si="4"/>
        <v>495</v>
      </c>
      <c r="AK41" s="181"/>
      <c r="AL41" s="366"/>
      <c r="AM41" s="353">
        <f>ROUNDUP($AJ$41/$AJ$46,1)</f>
        <v>2.1</v>
      </c>
      <c r="AN41" s="356"/>
      <c r="AO41" s="357"/>
      <c r="AP41" s="357"/>
      <c r="AQ41" s="357"/>
    </row>
    <row r="42" spans="1:43" ht="20.100000000000001" customHeight="1">
      <c r="A42" s="340" t="s">
        <v>286</v>
      </c>
      <c r="B42" s="276"/>
      <c r="C42" s="287"/>
      <c r="D42" s="186">
        <v>140</v>
      </c>
      <c r="E42" s="186">
        <v>131</v>
      </c>
      <c r="F42" s="196">
        <v>140</v>
      </c>
      <c r="G42" s="197"/>
      <c r="H42" s="198"/>
      <c r="I42" s="196">
        <v>147</v>
      </c>
      <c r="J42" s="197"/>
      <c r="K42" s="198"/>
      <c r="L42" s="196">
        <v>147</v>
      </c>
      <c r="M42" s="197"/>
      <c r="N42" s="198"/>
      <c r="O42" s="196">
        <v>133</v>
      </c>
      <c r="P42" s="197"/>
      <c r="Q42" s="198"/>
      <c r="R42" s="196">
        <v>140</v>
      </c>
      <c r="S42" s="197"/>
      <c r="T42" s="198"/>
      <c r="U42" s="196">
        <v>140</v>
      </c>
      <c r="V42" s="197"/>
      <c r="W42" s="198"/>
      <c r="X42" s="196">
        <v>133</v>
      </c>
      <c r="Y42" s="197"/>
      <c r="Z42" s="198"/>
      <c r="AA42" s="196">
        <v>133</v>
      </c>
      <c r="AB42" s="197"/>
      <c r="AC42" s="198"/>
      <c r="AD42" s="196">
        <v>133</v>
      </c>
      <c r="AE42" s="197"/>
      <c r="AF42" s="198"/>
      <c r="AG42" s="196">
        <v>140</v>
      </c>
      <c r="AH42" s="197"/>
      <c r="AI42" s="198"/>
      <c r="AJ42" s="181">
        <f t="shared" si="4"/>
        <v>1657</v>
      </c>
      <c r="AK42" s="181"/>
      <c r="AL42" s="365">
        <f>ROUNDUP(AJ42/$AJ$46,1)</f>
        <v>7</v>
      </c>
      <c r="AM42" s="352"/>
      <c r="AN42" s="355"/>
      <c r="AO42" s="187"/>
      <c r="AP42" s="187"/>
      <c r="AQ42" s="187"/>
    </row>
    <row r="43" spans="1:43" s="338" customFormat="1" ht="20.100000000000001" customHeight="1">
      <c r="A43" s="342"/>
      <c r="B43" s="344" t="s">
        <v>320</v>
      </c>
      <c r="C43" s="345"/>
      <c r="D43" s="186">
        <v>40</v>
      </c>
      <c r="E43" s="186">
        <v>31</v>
      </c>
      <c r="F43" s="196">
        <v>40</v>
      </c>
      <c r="G43" s="197"/>
      <c r="H43" s="198"/>
      <c r="I43" s="196">
        <v>47</v>
      </c>
      <c r="J43" s="197"/>
      <c r="K43" s="198"/>
      <c r="L43" s="196">
        <v>47</v>
      </c>
      <c r="M43" s="197"/>
      <c r="N43" s="198"/>
      <c r="O43" s="196">
        <v>33</v>
      </c>
      <c r="P43" s="197"/>
      <c r="Q43" s="198"/>
      <c r="R43" s="196">
        <v>40</v>
      </c>
      <c r="S43" s="197"/>
      <c r="T43" s="198"/>
      <c r="U43" s="196">
        <v>40</v>
      </c>
      <c r="V43" s="197"/>
      <c r="W43" s="198"/>
      <c r="X43" s="196">
        <v>33</v>
      </c>
      <c r="Y43" s="197"/>
      <c r="Z43" s="198"/>
      <c r="AA43" s="196">
        <v>33</v>
      </c>
      <c r="AB43" s="197"/>
      <c r="AC43" s="198"/>
      <c r="AD43" s="196">
        <v>33</v>
      </c>
      <c r="AE43" s="197"/>
      <c r="AF43" s="198"/>
      <c r="AG43" s="196">
        <v>40</v>
      </c>
      <c r="AH43" s="197"/>
      <c r="AI43" s="198"/>
      <c r="AJ43" s="181">
        <f t="shared" si="4"/>
        <v>457</v>
      </c>
      <c r="AK43" s="181"/>
      <c r="AL43" s="366"/>
      <c r="AM43" s="353">
        <f>ROUNDUP($AJ$43/$AJ$46,1)</f>
        <v>2</v>
      </c>
      <c r="AN43" s="356"/>
      <c r="AO43" s="357"/>
      <c r="AP43" s="357"/>
      <c r="AQ43" s="357"/>
    </row>
    <row r="44" spans="1:43" ht="20.100000000000001" customHeight="1">
      <c r="A44" s="340" t="s">
        <v>55</v>
      </c>
      <c r="B44" s="276"/>
      <c r="C44" s="287"/>
      <c r="D44" s="186">
        <v>1400</v>
      </c>
      <c r="E44" s="186">
        <v>1310</v>
      </c>
      <c r="F44" s="196">
        <v>1400</v>
      </c>
      <c r="G44" s="197"/>
      <c r="H44" s="198"/>
      <c r="I44" s="196">
        <v>1470</v>
      </c>
      <c r="J44" s="197"/>
      <c r="K44" s="198"/>
      <c r="L44" s="196">
        <v>1470</v>
      </c>
      <c r="M44" s="197"/>
      <c r="N44" s="198"/>
      <c r="O44" s="196">
        <v>1330</v>
      </c>
      <c r="P44" s="197"/>
      <c r="Q44" s="198"/>
      <c r="R44" s="196">
        <v>1400</v>
      </c>
      <c r="S44" s="197"/>
      <c r="T44" s="198"/>
      <c r="U44" s="196">
        <v>1400</v>
      </c>
      <c r="V44" s="197"/>
      <c r="W44" s="198"/>
      <c r="X44" s="196">
        <v>1330</v>
      </c>
      <c r="Y44" s="197"/>
      <c r="Z44" s="198"/>
      <c r="AA44" s="196">
        <v>1330</v>
      </c>
      <c r="AB44" s="197"/>
      <c r="AC44" s="198"/>
      <c r="AD44" s="196">
        <v>1330</v>
      </c>
      <c r="AE44" s="197"/>
      <c r="AF44" s="198"/>
      <c r="AG44" s="196">
        <v>1400</v>
      </c>
      <c r="AH44" s="197"/>
      <c r="AI44" s="198"/>
      <c r="AJ44" s="181">
        <f t="shared" si="4"/>
        <v>16570</v>
      </c>
      <c r="AK44" s="181"/>
      <c r="AL44" s="365">
        <f>ROUNDUP(AJ44/$AJ$46,1)</f>
        <v>70</v>
      </c>
      <c r="AM44" s="352"/>
      <c r="AN44" s="355"/>
      <c r="AO44" s="187"/>
      <c r="AP44" s="187"/>
      <c r="AQ44" s="187"/>
    </row>
    <row r="45" spans="1:43" s="338" customFormat="1" ht="20.100000000000001" customHeight="1">
      <c r="A45" s="341"/>
      <c r="B45" s="344" t="s">
        <v>320</v>
      </c>
      <c r="C45" s="345"/>
      <c r="D45" s="186">
        <v>400</v>
      </c>
      <c r="E45" s="186">
        <v>310</v>
      </c>
      <c r="F45" s="196">
        <v>400</v>
      </c>
      <c r="G45" s="197"/>
      <c r="H45" s="198"/>
      <c r="I45" s="196">
        <v>470</v>
      </c>
      <c r="J45" s="197"/>
      <c r="K45" s="198"/>
      <c r="L45" s="196">
        <v>470</v>
      </c>
      <c r="M45" s="197"/>
      <c r="N45" s="198"/>
      <c r="O45" s="196">
        <v>330</v>
      </c>
      <c r="P45" s="197"/>
      <c r="Q45" s="198"/>
      <c r="R45" s="196">
        <v>400</v>
      </c>
      <c r="S45" s="197"/>
      <c r="T45" s="198"/>
      <c r="U45" s="196">
        <v>400</v>
      </c>
      <c r="V45" s="197"/>
      <c r="W45" s="198"/>
      <c r="X45" s="196">
        <v>330</v>
      </c>
      <c r="Y45" s="197"/>
      <c r="Z45" s="198"/>
      <c r="AA45" s="196">
        <v>330</v>
      </c>
      <c r="AB45" s="197"/>
      <c r="AC45" s="198"/>
      <c r="AD45" s="196">
        <v>330</v>
      </c>
      <c r="AE45" s="197"/>
      <c r="AF45" s="198"/>
      <c r="AG45" s="196">
        <v>400</v>
      </c>
      <c r="AH45" s="197"/>
      <c r="AI45" s="198"/>
      <c r="AJ45" s="181">
        <f t="shared" si="4"/>
        <v>4570</v>
      </c>
      <c r="AK45" s="181"/>
      <c r="AL45" s="366"/>
      <c r="AM45" s="353">
        <f>ROUNDUP($AJ$45/$AJ$46,1)</f>
        <v>19.3</v>
      </c>
      <c r="AN45" s="356"/>
      <c r="AO45" s="357"/>
      <c r="AP45" s="357"/>
      <c r="AQ45" s="357"/>
    </row>
    <row r="46" spans="1:43" ht="20.100000000000001" customHeight="1">
      <c r="A46" s="158" t="s">
        <v>279</v>
      </c>
      <c r="B46" s="158"/>
      <c r="C46" s="158"/>
      <c r="D46" s="186">
        <v>20</v>
      </c>
      <c r="E46" s="186">
        <v>19</v>
      </c>
      <c r="F46" s="186">
        <v>20</v>
      </c>
      <c r="G46" s="186"/>
      <c r="H46" s="186"/>
      <c r="I46" s="186">
        <v>21</v>
      </c>
      <c r="J46" s="186"/>
      <c r="K46" s="186"/>
      <c r="L46" s="186">
        <v>21</v>
      </c>
      <c r="M46" s="186"/>
      <c r="N46" s="186"/>
      <c r="O46" s="186">
        <v>19</v>
      </c>
      <c r="P46" s="186"/>
      <c r="Q46" s="186"/>
      <c r="R46" s="186">
        <v>20</v>
      </c>
      <c r="S46" s="186"/>
      <c r="T46" s="186"/>
      <c r="U46" s="186">
        <v>20</v>
      </c>
      <c r="V46" s="186"/>
      <c r="W46" s="186"/>
      <c r="X46" s="186">
        <v>19</v>
      </c>
      <c r="Y46" s="186"/>
      <c r="Z46" s="186"/>
      <c r="AA46" s="186">
        <v>19</v>
      </c>
      <c r="AB46" s="186"/>
      <c r="AC46" s="186"/>
      <c r="AD46" s="186">
        <v>19</v>
      </c>
      <c r="AE46" s="186"/>
      <c r="AF46" s="186"/>
      <c r="AG46" s="186">
        <v>20</v>
      </c>
      <c r="AH46" s="186"/>
      <c r="AI46" s="186"/>
      <c r="AJ46" s="181">
        <f>+SUM(D46:AI46)</f>
        <v>237</v>
      </c>
      <c r="AK46" s="181"/>
      <c r="AL46" s="322"/>
      <c r="AM46" s="352"/>
      <c r="AN46" s="355"/>
      <c r="AO46" s="187"/>
      <c r="AP46" s="187"/>
      <c r="AQ46" s="187"/>
    </row>
    <row r="47" spans="1:43" ht="5.0999999999999996" customHeight="1">
      <c r="A47" s="159"/>
      <c r="B47" s="159"/>
      <c r="C47" s="159"/>
      <c r="D47" s="358"/>
      <c r="E47" s="358"/>
      <c r="F47" s="358"/>
      <c r="G47" s="358"/>
      <c r="H47" s="358"/>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201"/>
      <c r="AK47" s="147"/>
      <c r="AL47" s="155"/>
      <c r="AM47" s="155"/>
      <c r="AN47" s="149"/>
    </row>
    <row r="48" spans="1:43" ht="18" customHeight="1">
      <c r="A48" s="156" t="s">
        <v>229</v>
      </c>
      <c r="B48" s="147"/>
      <c r="D48" s="147"/>
      <c r="E48" s="147"/>
      <c r="F48" s="147"/>
      <c r="G48" s="147"/>
      <c r="H48" s="147"/>
      <c r="I48" s="147"/>
      <c r="J48" s="147"/>
      <c r="K48" s="147"/>
      <c r="L48" s="147"/>
      <c r="M48" s="147"/>
      <c r="N48" s="147"/>
      <c r="O48" s="147"/>
      <c r="P48" s="147"/>
      <c r="Q48" s="147"/>
      <c r="R48" s="147"/>
      <c r="S48" s="147"/>
      <c r="T48" s="147"/>
      <c r="U48" s="147"/>
      <c r="V48" s="147"/>
      <c r="W48" s="155"/>
      <c r="X48" s="147"/>
      <c r="Y48" s="147"/>
      <c r="Z48" s="147"/>
      <c r="AA48" s="147"/>
      <c r="AB48" s="147"/>
      <c r="AC48" s="147"/>
      <c r="AD48" s="147"/>
      <c r="AE48" s="147"/>
      <c r="AF48" s="147"/>
      <c r="AG48" s="147"/>
      <c r="AH48" s="147"/>
      <c r="AI48" s="147"/>
      <c r="AJ48" s="201"/>
      <c r="AK48" s="147"/>
      <c r="AL48" s="155"/>
      <c r="AM48" s="155"/>
      <c r="AN48" s="149"/>
    </row>
    <row r="49" spans="1:40" ht="45" customHeight="1">
      <c r="A49" s="157" t="s">
        <v>90</v>
      </c>
      <c r="B49" s="157"/>
      <c r="C49" s="157" t="s">
        <v>270</v>
      </c>
      <c r="D49" s="157"/>
      <c r="E49" s="160" t="s">
        <v>318</v>
      </c>
      <c r="F49" s="160"/>
      <c r="G49" s="160"/>
      <c r="H49" s="160"/>
      <c r="I49" s="179" t="s">
        <v>312</v>
      </c>
      <c r="J49" s="188"/>
      <c r="K49" s="188"/>
      <c r="L49" s="188"/>
      <c r="M49" s="188"/>
      <c r="N49" s="189"/>
      <c r="O49" s="179" t="s">
        <v>207</v>
      </c>
      <c r="P49" s="188"/>
      <c r="Q49" s="188"/>
      <c r="R49" s="188"/>
      <c r="S49" s="188"/>
      <c r="T49" s="189"/>
      <c r="U49" s="187"/>
      <c r="W49" s="155"/>
      <c r="X49" s="147"/>
      <c r="Y49" s="147"/>
      <c r="Z49" s="147"/>
      <c r="AA49" s="147"/>
      <c r="AB49" s="147"/>
      <c r="AC49" s="147"/>
      <c r="AD49" s="147"/>
      <c r="AE49" s="147"/>
      <c r="AF49" s="147"/>
      <c r="AG49" s="147"/>
      <c r="AH49" s="147"/>
      <c r="AI49" s="147"/>
      <c r="AJ49" s="201"/>
      <c r="AK49" s="147"/>
      <c r="AL49" s="155"/>
      <c r="AM49" s="155"/>
      <c r="AN49" s="149"/>
    </row>
    <row r="50" spans="1:40" ht="18" customHeight="1">
      <c r="A50" s="160" t="s">
        <v>62</v>
      </c>
      <c r="B50" s="160"/>
      <c r="C50" s="178">
        <f>ROUNDDOWN(IF(AL36&lt;=30,1,1+ROUNDUP((AL36-30)/30,0)),1)</f>
        <v>4</v>
      </c>
      <c r="D50" s="178"/>
      <c r="E50" s="178">
        <f>ROUNDDOWN(AL36/5,1)</f>
        <v>18.399999999999999</v>
      </c>
      <c r="F50" s="178"/>
      <c r="G50" s="178"/>
      <c r="H50" s="178"/>
      <c r="I50" s="359">
        <f>ROUNDDOWN($AL$39/9,1)+ROUNDDOWN(($AL$40-$AM$41)/6,1)+ROUNDDOWN($AM$41/12,1)+ROUNDDOWN(($AL$42-$AM$43)/4,1)+ROUNDDOWN($AM$43/8,1)+ROUNDDOWN(($AL$44-$AM$45)/2.5,1)+ROUNDDOWN($AM$45/5,1)</f>
        <v>26.4</v>
      </c>
      <c r="J50" s="350"/>
      <c r="K50" s="350"/>
      <c r="L50" s="350"/>
      <c r="M50" s="350"/>
      <c r="N50" s="350"/>
      <c r="O50" s="360">
        <v>1</v>
      </c>
      <c r="P50" s="360"/>
      <c r="Q50" s="360"/>
      <c r="R50" s="360"/>
      <c r="S50" s="360"/>
      <c r="T50" s="360"/>
      <c r="U50" s="187"/>
      <c r="W50" s="155"/>
      <c r="X50" s="147"/>
      <c r="Y50" s="147"/>
      <c r="Z50" s="147"/>
      <c r="AA50" s="147"/>
      <c r="AB50" s="147"/>
      <c r="AC50" s="147"/>
      <c r="AD50" s="147"/>
      <c r="AE50" s="147"/>
      <c r="AF50" s="147"/>
      <c r="AG50" s="147"/>
      <c r="AH50" s="147"/>
      <c r="AI50" s="147"/>
      <c r="AJ50" s="201"/>
      <c r="AK50" s="147"/>
      <c r="AL50" s="155"/>
      <c r="AM50" s="155"/>
      <c r="AN50" s="149"/>
    </row>
    <row r="51" spans="1:40" s="145" customFormat="1" ht="5.0999999999999996" customHeight="1">
      <c r="A51" s="159"/>
      <c r="B51" s="159"/>
      <c r="C51" s="159"/>
      <c r="D51" s="159"/>
      <c r="E51" s="159"/>
      <c r="F51" s="159"/>
      <c r="G51" s="159"/>
      <c r="H51" s="159"/>
      <c r="I51" s="159"/>
      <c r="J51" s="147"/>
      <c r="K51" s="147"/>
      <c r="L51" s="147"/>
      <c r="M51" s="201"/>
      <c r="N51" s="147"/>
      <c r="O51" s="147"/>
      <c r="P51" s="147"/>
      <c r="Q51" s="187"/>
      <c r="W51" s="155"/>
      <c r="X51" s="147"/>
      <c r="Y51" s="147"/>
      <c r="Z51" s="147"/>
      <c r="AA51" s="147"/>
      <c r="AB51" s="147"/>
      <c r="AC51" s="147"/>
      <c r="AD51" s="147"/>
      <c r="AE51" s="147"/>
      <c r="AF51" s="147"/>
      <c r="AG51" s="147"/>
      <c r="AH51" s="147"/>
      <c r="AI51" s="147"/>
      <c r="AJ51" s="201"/>
      <c r="AK51" s="147"/>
      <c r="AL51" s="155"/>
      <c r="AM51" s="155"/>
      <c r="AN51" s="149"/>
    </row>
    <row r="52" spans="1:40" s="145" customFormat="1" ht="21" customHeight="1">
      <c r="A52" s="156" t="s">
        <v>253</v>
      </c>
      <c r="C52" s="161"/>
      <c r="D52" s="161"/>
      <c r="E52" s="161"/>
      <c r="F52" s="161"/>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row>
    <row r="53" spans="1:40" s="145" customFormat="1" ht="24.95" customHeight="1">
      <c r="A53" s="149"/>
      <c r="B53" s="155"/>
      <c r="C53" s="179" t="str">
        <v>管理者</v>
      </c>
      <c r="D53" s="188"/>
      <c r="E53" s="160" t="str">
        <v>サービス管理責任者</v>
      </c>
      <c r="F53" s="160"/>
      <c r="G53" s="160"/>
      <c r="H53" s="160"/>
      <c r="I53" s="179" t="str">
        <v>世話人</v>
      </c>
      <c r="J53" s="188"/>
      <c r="K53" s="188"/>
      <c r="L53" s="188"/>
      <c r="M53" s="188"/>
      <c r="N53" s="189"/>
      <c r="O53" s="179" t="str">
        <v>生活支援員</v>
      </c>
      <c r="P53" s="188"/>
      <c r="Q53" s="188"/>
      <c r="R53" s="188"/>
      <c r="S53" s="188"/>
      <c r="T53" s="189"/>
      <c r="U53" s="179" t="str">
        <v>夜間支援従事者</v>
      </c>
      <c r="V53" s="188"/>
      <c r="W53" s="188"/>
      <c r="X53" s="188"/>
      <c r="Y53" s="188"/>
      <c r="Z53" s="189"/>
      <c r="AA53" s="179" t="str">
        <v>-</v>
      </c>
      <c r="AB53" s="188"/>
      <c r="AC53" s="188"/>
      <c r="AD53" s="188"/>
      <c r="AE53" s="188"/>
      <c r="AF53" s="189"/>
      <c r="AG53" s="160" t="str">
        <v>-</v>
      </c>
      <c r="AH53" s="160"/>
      <c r="AI53" s="160"/>
      <c r="AJ53" s="160"/>
      <c r="AK53" s="160"/>
      <c r="AL53" s="160" t="str">
        <v>-</v>
      </c>
      <c r="AM53" s="160"/>
      <c r="AN53" s="149"/>
    </row>
    <row r="54" spans="1:40" s="145" customFormat="1" ht="18" customHeight="1">
      <c r="A54" s="149"/>
      <c r="B54" s="155"/>
      <c r="C54" s="154" t="s">
        <v>254</v>
      </c>
      <c r="D54" s="154" t="s">
        <v>255</v>
      </c>
      <c r="E54" s="157" t="s">
        <v>254</v>
      </c>
      <c r="F54" s="157" t="s">
        <v>255</v>
      </c>
      <c r="G54" s="157"/>
      <c r="H54" s="157"/>
      <c r="I54" s="154" t="s">
        <v>254</v>
      </c>
      <c r="J54" s="168"/>
      <c r="K54" s="199"/>
      <c r="L54" s="154" t="s">
        <v>255</v>
      </c>
      <c r="M54" s="168"/>
      <c r="N54" s="199"/>
      <c r="O54" s="154" t="s">
        <v>254</v>
      </c>
      <c r="P54" s="168"/>
      <c r="Q54" s="199"/>
      <c r="R54" s="154" t="s">
        <v>255</v>
      </c>
      <c r="S54" s="168"/>
      <c r="T54" s="199"/>
      <c r="U54" s="154" t="s">
        <v>254</v>
      </c>
      <c r="V54" s="168"/>
      <c r="W54" s="199"/>
      <c r="X54" s="154" t="s">
        <v>255</v>
      </c>
      <c r="Y54" s="168"/>
      <c r="Z54" s="199"/>
      <c r="AA54" s="154" t="s">
        <v>254</v>
      </c>
      <c r="AB54" s="168"/>
      <c r="AC54" s="199"/>
      <c r="AD54" s="154" t="s">
        <v>255</v>
      </c>
      <c r="AE54" s="168"/>
      <c r="AF54" s="199"/>
      <c r="AG54" s="154" t="s">
        <v>254</v>
      </c>
      <c r="AH54" s="168"/>
      <c r="AI54" s="199"/>
      <c r="AJ54" s="154" t="s">
        <v>255</v>
      </c>
      <c r="AK54" s="199"/>
      <c r="AL54" s="157" t="s">
        <v>61</v>
      </c>
      <c r="AM54" s="157" t="s">
        <v>280</v>
      </c>
      <c r="AN54" s="149"/>
    </row>
    <row r="55" spans="1:40" s="145" customFormat="1" ht="18" customHeight="1">
      <c r="A55" s="149"/>
      <c r="B55" s="157" t="s">
        <v>257</v>
      </c>
      <c r="C55" s="157">
        <f>COUNTIFS($B$11:$B$30,C$53,$C$11:$C$30,"A",$E$11:$E$30,"*")</f>
        <v>1</v>
      </c>
      <c r="D55" s="157">
        <f>COUNTIFS($B$11:$B$30,C$53,$C$11:$C$30,"B",$E$11:$E$30,"*")</f>
        <v>0</v>
      </c>
      <c r="E55" s="157">
        <f>COUNTIFS($B$11:$B$30,E$53,$C$11:$C$30,"A",$E$11:$E$30,"*")</f>
        <v>1</v>
      </c>
      <c r="F55" s="154">
        <f>COUNTIFS($B$11:$B$30,E$53,$C$11:$C$30,"B",$E$11:$E$30,"*")</f>
        <v>0</v>
      </c>
      <c r="G55" s="168"/>
      <c r="H55" s="199"/>
      <c r="I55" s="154">
        <f>COUNTIFS($B$11:$B$30,I$53,$C$11:$C$30,"A",$E$11:$E$30,"*")</f>
        <v>0</v>
      </c>
      <c r="J55" s="168"/>
      <c r="K55" s="199"/>
      <c r="L55" s="154">
        <f>COUNTIFS($B$11:$B$30,I$53,$C$11:$C$30,"B",$E$11:$E$30,"*")</f>
        <v>2</v>
      </c>
      <c r="M55" s="168"/>
      <c r="N55" s="199"/>
      <c r="O55" s="154">
        <f>COUNTIFS($B$11:$B$30,O$53,$C$11:$C$30,"A",$E$11:$E$30,"*")</f>
        <v>0</v>
      </c>
      <c r="P55" s="168"/>
      <c r="Q55" s="199"/>
      <c r="R55" s="154">
        <f>COUNTIFS($B$11:$B$30,O$53,$C$11:$C$30,"B",$E$11:$E$30,"*")</f>
        <v>2</v>
      </c>
      <c r="S55" s="168"/>
      <c r="T55" s="199"/>
      <c r="U55" s="154">
        <f>COUNTIFS($B$11:$B$30,U$53,$C$11:$C$30,"A",$E$11:$E$30,"*")</f>
        <v>0</v>
      </c>
      <c r="V55" s="168"/>
      <c r="W55" s="199"/>
      <c r="X55" s="154">
        <f>COUNTIFS($B$11:$B$30,U$53,$C$11:$C$30,"B",$E$11:$E$30,"*")</f>
        <v>4</v>
      </c>
      <c r="Y55" s="168"/>
      <c r="Z55" s="199"/>
      <c r="AA55" s="154">
        <f>COUNTIFS($B$11:$B$30,AA$53,$C$11:$C$30,"A",$E$11:$E$30,"*")</f>
        <v>0</v>
      </c>
      <c r="AB55" s="168"/>
      <c r="AC55" s="199"/>
      <c r="AD55" s="154">
        <f>COUNTIFS($B$11:$B$30,AA$53,$C$11:$C$30,"B",$E$11:$E$30,"*")</f>
        <v>0</v>
      </c>
      <c r="AE55" s="168"/>
      <c r="AF55" s="199"/>
      <c r="AG55" s="154">
        <f>COUNTIFS($B$11:$B$30,AG$53,$C$11:$C$30,"A",$E$11:$E$30,"*")</f>
        <v>0</v>
      </c>
      <c r="AH55" s="168"/>
      <c r="AI55" s="199"/>
      <c r="AJ55" s="154">
        <f>COUNTIFS($B$11:$B$30,AG$53,$C$11:$C$30,"B",$E$11:$E$30,"*")</f>
        <v>0</v>
      </c>
      <c r="AK55" s="199"/>
      <c r="AL55" s="157">
        <f>COUNTIFS($B$11:$B$30,AL$53,$C$11:$C$30,"A",$E$11:$E$30,"*")</f>
        <v>0</v>
      </c>
      <c r="AM55" s="157">
        <f>COUNTIFS($B$11:$B$30,AL$53,$C$11:$C$30,"B",$E$11:$E$30,"*")</f>
        <v>0</v>
      </c>
      <c r="AN55" s="149"/>
    </row>
    <row r="56" spans="1:40" s="145" customFormat="1" ht="18" customHeight="1">
      <c r="A56" s="149"/>
      <c r="B56" s="160" t="s">
        <v>259</v>
      </c>
      <c r="C56" s="259"/>
      <c r="D56" s="259"/>
      <c r="E56" s="157">
        <f>COUNTIFS($B$11:$B$30,E$53,$C$11:$C$30,"C",$E$11:$E$30,"*")</f>
        <v>0</v>
      </c>
      <c r="F56" s="154">
        <f>COUNTIFS($B$11:$B$30,E$53,$C$11:$C$30,"D",$E$11:$E$30,"*")</f>
        <v>0</v>
      </c>
      <c r="G56" s="168"/>
      <c r="H56" s="199"/>
      <c r="I56" s="154">
        <f>COUNTIFS($B$11:$B$30,I$53,$C$11:$C$30,"C",$E$11:$E$30,"*")</f>
        <v>0</v>
      </c>
      <c r="J56" s="168"/>
      <c r="K56" s="199"/>
      <c r="L56" s="154">
        <f>COUNTIFS($B$11:$B$30,I$53,$C$11:$C$30,"D",$E$11:$E$30,"*")</f>
        <v>0</v>
      </c>
      <c r="M56" s="168"/>
      <c r="N56" s="199"/>
      <c r="O56" s="154">
        <f>COUNTIFS($B$11:$B$30,O$53,$C$11:$C$30,"C",$E$11:$E$30,"*")</f>
        <v>0</v>
      </c>
      <c r="P56" s="168"/>
      <c r="Q56" s="199"/>
      <c r="R56" s="154">
        <f>COUNTIFS($B$11:$B$30,O$53,$C$11:$C$30,"D",$E$11:$E$30,"*")</f>
        <v>0</v>
      </c>
      <c r="S56" s="168"/>
      <c r="T56" s="199"/>
      <c r="U56" s="154">
        <f>COUNTIFS($B$11:$B$30,U$53,$C$11:$C$30,"C",$E$11:$E$30,"*")</f>
        <v>0</v>
      </c>
      <c r="V56" s="168"/>
      <c r="W56" s="199"/>
      <c r="X56" s="154">
        <f>COUNTIFS($B$11:$B$30,U$53,$C$11:$C$30,"D",$E$11:$E$30,"*")</f>
        <v>0</v>
      </c>
      <c r="Y56" s="168"/>
      <c r="Z56" s="199"/>
      <c r="AA56" s="154">
        <f>COUNTIFS($B$11:$B$30,AA$53,$C$11:$C$30,"C",$E$11:$E$30,"*")</f>
        <v>0</v>
      </c>
      <c r="AB56" s="168"/>
      <c r="AC56" s="199"/>
      <c r="AD56" s="154">
        <f>COUNTIFS($B$11:$B$30,AA$53,$C$11:$C$30,"D",$E$11:$E$30,"*")</f>
        <v>0</v>
      </c>
      <c r="AE56" s="168"/>
      <c r="AF56" s="199"/>
      <c r="AG56" s="154">
        <f>COUNTIFS($B$11:$B$30,AG$53,$C$11:$C$30,"C",$E$11:$E$30,"*")</f>
        <v>0</v>
      </c>
      <c r="AH56" s="168"/>
      <c r="AI56" s="199"/>
      <c r="AJ56" s="154">
        <f>COUNTIFS($B$11:$B$30,AG$53,$C$11:$C$30,"D",$E$11:$E$30,"*")</f>
        <v>0</v>
      </c>
      <c r="AK56" s="199"/>
      <c r="AL56" s="157">
        <f>COUNTIFS($B$11:$B$30,AL$53,$C$11:$C$30,"C",$E$11:$E$30,"*")</f>
        <v>0</v>
      </c>
      <c r="AM56" s="157">
        <f>COUNTIFS($B$11:$B$30,AL$53,$C$11:$C$30,"D",$E$11:$E$30,"*")</f>
        <v>0</v>
      </c>
      <c r="AN56" s="149"/>
    </row>
    <row r="57" spans="1:40" s="145" customFormat="1" ht="24.95" customHeight="1">
      <c r="A57" s="149"/>
      <c r="B57" s="160" t="s">
        <v>260</v>
      </c>
      <c r="C57" s="297"/>
      <c r="D57" s="299"/>
      <c r="E57" s="179">
        <f>IF($AK$3="４週",SUMIFS($AK$11:$AK$30,$B$11:$B$30,E53)/4/$AH$5,IF($AK$3="歴月",SUMIFS($AK$11:$AK$30,$B$11:$B$30,E53)/$AL$5,"記載する期間を選択してください"))</f>
        <v>1</v>
      </c>
      <c r="F57" s="188"/>
      <c r="G57" s="188"/>
      <c r="H57" s="189"/>
      <c r="I57" s="179">
        <f>IF($AK$3="４週",SUMIFS($AK$11:$AK$30,$B$11:$B$30,I53)/4/$AH$5,IF($AK$3="歴月",SUMIFS($AK$11:$AK$30,$B$11:$B$30,I53)/$AL$5,"記載する期間を選択してください"))</f>
        <v>1</v>
      </c>
      <c r="J57" s="188"/>
      <c r="K57" s="188"/>
      <c r="L57" s="188"/>
      <c r="M57" s="188"/>
      <c r="N57" s="189"/>
      <c r="O57" s="179">
        <f>IF($AK$3="４週",SUMIFS($AK$11:$AK$30,$B$11:$B$30,O53)/4/$AH$5,IF($AK$3="歴月",SUMIFS($AK$11:$AK$30,$B$11:$B$30,O53)/$AL$5,"記載する期間を選択してください"))</f>
        <v>1</v>
      </c>
      <c r="P57" s="188"/>
      <c r="Q57" s="188"/>
      <c r="R57" s="188"/>
      <c r="S57" s="188"/>
      <c r="T57" s="189"/>
      <c r="U57" s="361"/>
      <c r="V57" s="362"/>
      <c r="W57" s="362"/>
      <c r="X57" s="362"/>
      <c r="Y57" s="362"/>
      <c r="Z57" s="363"/>
      <c r="AA57" s="179">
        <f>IF($AK$3="４週",SUMIFS($AK$11:$AK$30,$B$11:$B$30,AA53)/4/$AH$5,IF($AK$3="歴月",SUMIFS($AK$11:$AK$30,$B$11:$B$30,AA53)/$AL$5,"記載する期間を選択してください"))</f>
        <v>0</v>
      </c>
      <c r="AB57" s="188"/>
      <c r="AC57" s="188"/>
      <c r="AD57" s="188"/>
      <c r="AE57" s="188"/>
      <c r="AF57" s="189"/>
      <c r="AG57" s="179">
        <f>IF($AK$3="４週",SUMIFS($AK$11:$AK$30,$B$11:$B$30,AG53)/4/$AH$5,IF($AK$3="歴月",SUMIFS($AK$11:$AK$30,$B$11:$B$30,AG53)/$AL$5,"記載する期間を選択してください"))</f>
        <v>0</v>
      </c>
      <c r="AH57" s="188"/>
      <c r="AI57" s="188"/>
      <c r="AJ57" s="188"/>
      <c r="AK57" s="189"/>
      <c r="AL57" s="179">
        <f>IF($AK$3="４週",SUMIFS($AK$11:$AK$30,$B$11:$B$30,AL53)/4/$AH$5,IF($AK$3="歴月",SUMIFS($AK$11:$AK$30,$B$11:$B$30,AL53)/$AL$5,"記載する期間を選択してください"))</f>
        <v>0</v>
      </c>
      <c r="AM57" s="189"/>
      <c r="AN57" s="149"/>
    </row>
    <row r="58" spans="1:40" s="145" customFormat="1" ht="5.0999999999999996" customHeight="1">
      <c r="A58" s="149"/>
      <c r="C58" s="180">
        <v>2</v>
      </c>
      <c r="D58" s="180"/>
      <c r="E58" s="180">
        <v>3</v>
      </c>
      <c r="F58" s="180"/>
      <c r="G58" s="180"/>
      <c r="H58" s="180"/>
      <c r="I58" s="180">
        <v>4</v>
      </c>
      <c r="J58" s="180"/>
      <c r="K58" s="180"/>
      <c r="L58" s="180"/>
      <c r="M58" s="180"/>
      <c r="N58" s="180"/>
      <c r="O58" s="180">
        <v>5</v>
      </c>
      <c r="P58" s="180"/>
      <c r="Q58" s="180"/>
      <c r="R58" s="180"/>
      <c r="S58" s="180"/>
      <c r="T58" s="180"/>
      <c r="U58" s="180">
        <v>6</v>
      </c>
      <c r="V58" s="180"/>
      <c r="W58" s="180"/>
      <c r="X58" s="180"/>
      <c r="Y58" s="180"/>
      <c r="Z58" s="180"/>
      <c r="AA58" s="180">
        <v>7</v>
      </c>
      <c r="AB58" s="180"/>
      <c r="AC58" s="180"/>
      <c r="AD58" s="180"/>
      <c r="AE58" s="180"/>
      <c r="AF58" s="180"/>
      <c r="AG58" s="180">
        <v>8</v>
      </c>
      <c r="AH58" s="180"/>
      <c r="AI58" s="180"/>
      <c r="AJ58" s="180"/>
      <c r="AK58" s="180"/>
      <c r="AL58" s="180">
        <v>9</v>
      </c>
      <c r="AM58" s="161"/>
      <c r="AN58" s="149"/>
    </row>
    <row r="59" spans="1:40" ht="15" customHeight="1">
      <c r="A59" s="147" t="s">
        <v>176</v>
      </c>
      <c r="B59" s="230"/>
      <c r="C59" s="230"/>
      <c r="D59" s="230"/>
      <c r="E59" s="230"/>
      <c r="F59" s="236"/>
      <c r="G59" s="230"/>
      <c r="H59" s="180"/>
      <c r="I59" s="180"/>
      <c r="J59" s="180"/>
      <c r="K59" s="180"/>
      <c r="L59" s="180"/>
      <c r="M59" s="180"/>
      <c r="N59" s="180"/>
      <c r="O59" s="180"/>
      <c r="P59" s="180"/>
      <c r="Q59" s="180"/>
      <c r="R59" s="180">
        <v>6</v>
      </c>
      <c r="S59" s="180"/>
      <c r="T59" s="180"/>
      <c r="U59" s="180"/>
      <c r="V59" s="180"/>
      <c r="W59" s="180"/>
      <c r="X59" s="180">
        <v>7</v>
      </c>
      <c r="Y59" s="180"/>
      <c r="Z59" s="180"/>
      <c r="AA59" s="180"/>
      <c r="AB59" s="180"/>
      <c r="AC59" s="180"/>
      <c r="AD59" s="180">
        <v>8</v>
      </c>
      <c r="AE59" s="180"/>
      <c r="AF59" s="180"/>
      <c r="AG59" s="243"/>
      <c r="AH59" s="243"/>
      <c r="AI59" s="243"/>
      <c r="AJ59" s="243">
        <v>9</v>
      </c>
      <c r="AK59" s="180"/>
      <c r="AL59" s="180"/>
      <c r="AM59" s="149"/>
    </row>
    <row r="60" spans="1:40" s="147" customFormat="1" ht="15" customHeight="1">
      <c r="A60" s="147" t="s">
        <v>58</v>
      </c>
      <c r="B60" s="159"/>
      <c r="C60" s="159"/>
      <c r="D60" s="159"/>
      <c r="E60" s="159"/>
      <c r="F60" s="159"/>
      <c r="G60" s="159"/>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row>
    <row r="61" spans="1:40" s="147" customFormat="1" ht="15" customHeight="1">
      <c r="A61" s="147" t="s">
        <v>177</v>
      </c>
      <c r="B61" s="159"/>
      <c r="C61" s="159"/>
      <c r="D61" s="159"/>
      <c r="E61" s="159"/>
      <c r="F61" s="159"/>
      <c r="G61" s="159"/>
      <c r="H61" s="156"/>
      <c r="I61" s="156"/>
      <c r="J61" s="156"/>
      <c r="K61" s="156"/>
      <c r="L61" s="156"/>
      <c r="M61" s="156"/>
      <c r="N61" s="156"/>
      <c r="O61" s="156"/>
      <c r="P61" s="156"/>
      <c r="Q61" s="156"/>
      <c r="R61" s="156"/>
      <c r="S61" s="156"/>
      <c r="T61" s="156"/>
      <c r="U61" s="156"/>
      <c r="V61" s="156"/>
      <c r="W61" s="156"/>
      <c r="X61" s="156"/>
      <c r="Y61" s="156"/>
      <c r="Z61" s="156"/>
      <c r="AA61" s="156"/>
      <c r="AB61" s="156"/>
      <c r="AC61" s="156"/>
      <c r="AD61" s="156"/>
      <c r="AE61" s="156"/>
      <c r="AF61" s="156"/>
      <c r="AG61" s="156"/>
      <c r="AH61" s="156"/>
      <c r="AI61" s="156"/>
      <c r="AJ61" s="156"/>
      <c r="AK61" s="156"/>
      <c r="AL61" s="156"/>
      <c r="AM61" s="156"/>
    </row>
    <row r="62" spans="1:40" s="147" customFormat="1" ht="15" customHeight="1">
      <c r="A62" s="147" t="s">
        <v>46</v>
      </c>
      <c r="B62" s="159"/>
      <c r="C62" s="159"/>
      <c r="D62" s="159"/>
      <c r="E62" s="159"/>
      <c r="F62" s="159"/>
      <c r="G62" s="159"/>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c r="AF62" s="156"/>
      <c r="AG62" s="156"/>
      <c r="AH62" s="156"/>
      <c r="AI62" s="156"/>
      <c r="AJ62" s="156"/>
      <c r="AK62" s="156"/>
      <c r="AL62" s="156"/>
      <c r="AM62" s="156"/>
    </row>
    <row r="63" spans="1:40" s="147" customFormat="1" ht="15" customHeight="1">
      <c r="A63" s="147" t="s">
        <v>178</v>
      </c>
      <c r="B63" s="159"/>
      <c r="C63" s="159"/>
      <c r="D63" s="159"/>
      <c r="E63" s="159"/>
      <c r="F63" s="159"/>
      <c r="G63" s="159"/>
      <c r="H63" s="156"/>
      <c r="I63" s="156"/>
      <c r="J63" s="156"/>
      <c r="K63" s="156"/>
      <c r="L63" s="156"/>
      <c r="M63" s="156"/>
      <c r="N63" s="156"/>
      <c r="O63" s="156"/>
      <c r="P63" s="156"/>
      <c r="Q63" s="156"/>
      <c r="R63" s="156"/>
      <c r="S63" s="156"/>
      <c r="T63" s="156"/>
      <c r="U63" s="156"/>
      <c r="V63" s="156"/>
      <c r="W63" s="156"/>
      <c r="X63" s="156"/>
      <c r="Y63" s="156"/>
      <c r="Z63" s="156"/>
      <c r="AA63" s="156"/>
      <c r="AB63" s="156"/>
      <c r="AC63" s="156"/>
      <c r="AD63" s="156"/>
      <c r="AE63" s="156"/>
      <c r="AF63" s="156"/>
      <c r="AG63" s="156"/>
      <c r="AH63" s="156"/>
      <c r="AI63" s="156"/>
      <c r="AJ63" s="156"/>
      <c r="AK63" s="156"/>
      <c r="AL63" s="156"/>
      <c r="AM63" s="156"/>
    </row>
    <row r="64" spans="1:40" ht="15" customHeight="1">
      <c r="A64" s="147" t="s">
        <v>179</v>
      </c>
      <c r="B64" s="169"/>
      <c r="C64" s="147"/>
      <c r="D64" s="147"/>
      <c r="E64" s="147"/>
      <c r="F64" s="147"/>
      <c r="G64" s="147"/>
    </row>
    <row r="65" spans="1:7" ht="15" customHeight="1">
      <c r="A65" s="147" t="s">
        <v>180</v>
      </c>
      <c r="B65" s="169"/>
      <c r="C65" s="147"/>
      <c r="D65" s="147"/>
      <c r="E65" s="147"/>
      <c r="F65" s="147"/>
      <c r="G65" s="147"/>
    </row>
    <row r="66" spans="1:7" ht="15" customHeight="1">
      <c r="A66" s="147"/>
      <c r="B66" s="157" t="s">
        <v>182</v>
      </c>
      <c r="C66" s="157" t="s">
        <v>183</v>
      </c>
      <c r="D66" s="157"/>
      <c r="E66" s="157"/>
      <c r="F66" s="147"/>
      <c r="G66" s="147"/>
    </row>
    <row r="67" spans="1:7" ht="15" customHeight="1">
      <c r="A67" s="147"/>
      <c r="B67" s="170" t="s">
        <v>186</v>
      </c>
      <c r="C67" s="181" t="s">
        <v>187</v>
      </c>
      <c r="D67" s="181"/>
      <c r="E67" s="181"/>
      <c r="F67" s="147"/>
      <c r="G67" s="147"/>
    </row>
    <row r="68" spans="1:7" ht="15" customHeight="1">
      <c r="A68" s="147"/>
      <c r="B68" s="170" t="s">
        <v>188</v>
      </c>
      <c r="C68" s="181" t="s">
        <v>189</v>
      </c>
      <c r="D68" s="181"/>
      <c r="E68" s="181"/>
      <c r="F68" s="147"/>
      <c r="G68" s="147"/>
    </row>
    <row r="69" spans="1:7" ht="15" customHeight="1">
      <c r="A69" s="147"/>
      <c r="B69" s="170" t="s">
        <v>190</v>
      </c>
      <c r="C69" s="181" t="s">
        <v>191</v>
      </c>
      <c r="D69" s="181"/>
      <c r="E69" s="181"/>
      <c r="F69" s="147"/>
      <c r="G69" s="147"/>
    </row>
    <row r="70" spans="1:7" ht="15" customHeight="1">
      <c r="A70" s="147"/>
      <c r="B70" s="170" t="s">
        <v>193</v>
      </c>
      <c r="C70" s="181" t="s">
        <v>194</v>
      </c>
      <c r="D70" s="181"/>
      <c r="E70" s="181"/>
      <c r="F70" s="147"/>
      <c r="G70" s="147"/>
    </row>
    <row r="71" spans="1:7" ht="15" customHeight="1">
      <c r="A71" s="147"/>
      <c r="B71" s="147" t="s">
        <v>196</v>
      </c>
      <c r="C71" s="147"/>
      <c r="D71" s="147"/>
      <c r="E71" s="147"/>
      <c r="F71" s="147"/>
      <c r="G71" s="147"/>
    </row>
    <row r="72" spans="1:7" ht="15" customHeight="1">
      <c r="A72" s="147"/>
      <c r="B72" s="147" t="s">
        <v>35</v>
      </c>
      <c r="C72" s="147"/>
      <c r="D72" s="147"/>
      <c r="E72" s="147"/>
      <c r="F72" s="147"/>
      <c r="G72" s="147"/>
    </row>
    <row r="73" spans="1:7" ht="15" customHeight="1">
      <c r="A73" s="147"/>
      <c r="B73" s="147" t="s">
        <v>197</v>
      </c>
      <c r="C73" s="147"/>
      <c r="D73" s="147"/>
      <c r="E73" s="147"/>
      <c r="F73" s="147"/>
      <c r="G73" s="147"/>
    </row>
    <row r="74" spans="1:7" ht="15" customHeight="1">
      <c r="A74" s="147" t="s">
        <v>198</v>
      </c>
      <c r="B74" s="169"/>
      <c r="C74" s="147"/>
      <c r="D74" s="147"/>
      <c r="E74" s="147"/>
      <c r="F74" s="147"/>
      <c r="G74" s="147"/>
    </row>
    <row r="75" spans="1:7" ht="15" customHeight="1">
      <c r="A75" s="147" t="s">
        <v>302</v>
      </c>
      <c r="B75" s="169"/>
      <c r="C75" s="147"/>
      <c r="D75" s="147"/>
      <c r="E75" s="147"/>
      <c r="F75" s="147"/>
      <c r="G75" s="147"/>
    </row>
    <row r="76" spans="1:7" ht="15" customHeight="1">
      <c r="A76" s="147" t="s">
        <v>199</v>
      </c>
      <c r="B76" s="169"/>
      <c r="C76" s="147"/>
      <c r="D76" s="147"/>
      <c r="E76" s="147"/>
      <c r="F76" s="147"/>
      <c r="G76" s="147"/>
    </row>
    <row r="77" spans="1:7" ht="15" customHeight="1">
      <c r="A77" s="147" t="s">
        <v>200</v>
      </c>
      <c r="B77" s="169"/>
      <c r="C77" s="147"/>
      <c r="D77" s="147"/>
      <c r="E77" s="147"/>
      <c r="F77" s="147"/>
      <c r="G77" s="147"/>
    </row>
    <row r="78" spans="1:7" ht="15" customHeight="1">
      <c r="A78" s="147" t="s">
        <v>202</v>
      </c>
      <c r="B78" s="169"/>
      <c r="C78" s="147"/>
      <c r="D78" s="147"/>
      <c r="E78" s="147"/>
      <c r="F78" s="147"/>
      <c r="G78" s="147"/>
    </row>
    <row r="79" spans="1:7" ht="15" customHeight="1">
      <c r="A79" s="147" t="s">
        <v>204</v>
      </c>
      <c r="B79" s="169"/>
      <c r="C79" s="147"/>
      <c r="D79" s="147"/>
      <c r="E79" s="147"/>
      <c r="F79" s="147"/>
      <c r="G79" s="147"/>
    </row>
    <row r="80" spans="1:7" ht="15" customHeight="1">
      <c r="A80" s="147"/>
      <c r="B80" s="147" t="s">
        <v>104</v>
      </c>
      <c r="C80" s="147"/>
      <c r="D80" s="147"/>
      <c r="E80" s="147"/>
      <c r="F80" s="147"/>
      <c r="G80" s="147"/>
    </row>
    <row r="81" spans="1:7" ht="15" customHeight="1">
      <c r="A81" s="147"/>
      <c r="B81" s="147" t="s">
        <v>206</v>
      </c>
      <c r="C81" s="147"/>
      <c r="D81" s="147"/>
      <c r="E81" s="147"/>
      <c r="F81" s="147"/>
      <c r="G81" s="147"/>
    </row>
    <row r="82" spans="1:7" ht="15" customHeight="1">
      <c r="A82" s="147" t="s">
        <v>138</v>
      </c>
      <c r="B82" s="169"/>
      <c r="C82" s="147"/>
      <c r="D82" s="147"/>
      <c r="E82" s="147"/>
      <c r="F82" s="147"/>
      <c r="G82" s="147"/>
    </row>
    <row r="83" spans="1:7" ht="15" customHeight="1">
      <c r="A83" s="147" t="s">
        <v>208</v>
      </c>
      <c r="B83" s="169"/>
      <c r="C83" s="147"/>
      <c r="D83" s="147"/>
      <c r="E83" s="147"/>
      <c r="F83" s="147"/>
      <c r="G83" s="147"/>
    </row>
    <row r="84" spans="1:7" ht="15" customHeight="1">
      <c r="A84" s="147" t="s">
        <v>209</v>
      </c>
      <c r="B84" s="169"/>
      <c r="C84" s="147"/>
      <c r="D84" s="147"/>
      <c r="E84" s="147"/>
      <c r="F84" s="147"/>
      <c r="G84" s="147"/>
    </row>
    <row r="85" spans="1:7" ht="15" customHeight="1">
      <c r="A85" s="147" t="s">
        <v>211</v>
      </c>
      <c r="B85" s="169"/>
      <c r="C85" s="147"/>
      <c r="D85" s="147"/>
      <c r="E85" s="147"/>
      <c r="F85" s="147"/>
      <c r="G85" s="147"/>
    </row>
    <row r="86" spans="1:7" ht="15" customHeight="1">
      <c r="A86" s="147" t="s">
        <v>213</v>
      </c>
      <c r="B86" s="169"/>
      <c r="C86" s="147"/>
      <c r="D86" s="147"/>
      <c r="E86" s="147"/>
      <c r="F86" s="147"/>
      <c r="G86" s="147"/>
    </row>
    <row r="87" spans="1:7" ht="15" customHeight="1">
      <c r="A87" s="147" t="s">
        <v>66</v>
      </c>
      <c r="B87" s="169"/>
      <c r="C87" s="147"/>
      <c r="D87" s="147"/>
      <c r="E87" s="147"/>
      <c r="F87" s="147"/>
      <c r="G87" s="147"/>
    </row>
    <row r="88" spans="1:7" ht="15" customHeight="1">
      <c r="A88" s="147" t="s">
        <v>215</v>
      </c>
      <c r="B88" s="169"/>
      <c r="C88" s="147"/>
      <c r="D88" s="147"/>
      <c r="E88" s="147"/>
      <c r="F88" s="147"/>
      <c r="G88" s="147"/>
    </row>
    <row r="89" spans="1:7" ht="15" customHeight="1">
      <c r="A89" s="147" t="s">
        <v>216</v>
      </c>
      <c r="B89" s="169"/>
      <c r="C89" s="147"/>
      <c r="D89" s="147"/>
      <c r="E89" s="147"/>
      <c r="F89" s="147"/>
      <c r="G89" s="147"/>
    </row>
  </sheetData>
  <mergeCells count="26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5:C35"/>
    <mergeCell ref="F35:H35"/>
    <mergeCell ref="I35:K35"/>
    <mergeCell ref="L35:N35"/>
    <mergeCell ref="O35:Q35"/>
    <mergeCell ref="R35:T35"/>
    <mergeCell ref="U35:W35"/>
    <mergeCell ref="X35:Z35"/>
    <mergeCell ref="AA35:AC35"/>
    <mergeCell ref="AD35:AF35"/>
    <mergeCell ref="AG35:AI35"/>
    <mergeCell ref="AJ35:AK35"/>
    <mergeCell ref="AM35:AN35"/>
    <mergeCell ref="A36:C36"/>
    <mergeCell ref="F36:H36"/>
    <mergeCell ref="I36:K36"/>
    <mergeCell ref="L36:N36"/>
    <mergeCell ref="O36:Q36"/>
    <mergeCell ref="R36:T36"/>
    <mergeCell ref="U36:W36"/>
    <mergeCell ref="X36:Z36"/>
    <mergeCell ref="AA36:AC36"/>
    <mergeCell ref="AD36:AF36"/>
    <mergeCell ref="AG36:AI36"/>
    <mergeCell ref="AJ36:AK36"/>
    <mergeCell ref="AM36:AN36"/>
    <mergeCell ref="F37:H37"/>
    <mergeCell ref="I37:K37"/>
    <mergeCell ref="L37:N37"/>
    <mergeCell ref="O37:Q37"/>
    <mergeCell ref="R37:T37"/>
    <mergeCell ref="U37:W37"/>
    <mergeCell ref="X37:Z37"/>
    <mergeCell ref="AA37:AC37"/>
    <mergeCell ref="AD37:AF37"/>
    <mergeCell ref="AG37:AI37"/>
    <mergeCell ref="AJ37:AK37"/>
    <mergeCell ref="AM37:AN37"/>
    <mergeCell ref="F38:H38"/>
    <mergeCell ref="I38:K38"/>
    <mergeCell ref="L38:N38"/>
    <mergeCell ref="O38:Q38"/>
    <mergeCell ref="R38:T38"/>
    <mergeCell ref="U38:W38"/>
    <mergeCell ref="X38:Z38"/>
    <mergeCell ref="AA38:AC38"/>
    <mergeCell ref="AD38:AF38"/>
    <mergeCell ref="AG38:AI38"/>
    <mergeCell ref="AJ38:AK38"/>
    <mergeCell ref="AM38:AN38"/>
    <mergeCell ref="F39:H39"/>
    <mergeCell ref="I39:K39"/>
    <mergeCell ref="L39:N39"/>
    <mergeCell ref="O39:Q39"/>
    <mergeCell ref="R39:T39"/>
    <mergeCell ref="U39:W39"/>
    <mergeCell ref="X39:Z39"/>
    <mergeCell ref="AA39:AC39"/>
    <mergeCell ref="AD39:AF39"/>
    <mergeCell ref="AG39:AI39"/>
    <mergeCell ref="AJ39:AK39"/>
    <mergeCell ref="AM39:AN39"/>
    <mergeCell ref="A40:C40"/>
    <mergeCell ref="F40:H40"/>
    <mergeCell ref="I40:K40"/>
    <mergeCell ref="L40:N40"/>
    <mergeCell ref="O40:Q40"/>
    <mergeCell ref="R40:T40"/>
    <mergeCell ref="U40:W40"/>
    <mergeCell ref="X40:Z40"/>
    <mergeCell ref="AA40:AC40"/>
    <mergeCell ref="AD40:AF40"/>
    <mergeCell ref="AG40:AI40"/>
    <mergeCell ref="AJ40:AK40"/>
    <mergeCell ref="AM40:AN40"/>
    <mergeCell ref="B41:C41"/>
    <mergeCell ref="F41:H41"/>
    <mergeCell ref="I41:K41"/>
    <mergeCell ref="L41:N41"/>
    <mergeCell ref="O41:Q41"/>
    <mergeCell ref="R41:T41"/>
    <mergeCell ref="U41:W41"/>
    <mergeCell ref="X41:Z41"/>
    <mergeCell ref="AA41:AC41"/>
    <mergeCell ref="AD41:AF41"/>
    <mergeCell ref="AG41:AI41"/>
    <mergeCell ref="AJ41:AK41"/>
    <mergeCell ref="AM41:AN41"/>
    <mergeCell ref="A42:C42"/>
    <mergeCell ref="F42:H42"/>
    <mergeCell ref="I42:K42"/>
    <mergeCell ref="L42:N42"/>
    <mergeCell ref="O42:Q42"/>
    <mergeCell ref="R42:T42"/>
    <mergeCell ref="U42:W42"/>
    <mergeCell ref="X42:Z42"/>
    <mergeCell ref="AA42:AC42"/>
    <mergeCell ref="AD42:AF42"/>
    <mergeCell ref="AG42:AI42"/>
    <mergeCell ref="AJ42:AK42"/>
    <mergeCell ref="AM42:AN42"/>
    <mergeCell ref="B43:C43"/>
    <mergeCell ref="F43:H43"/>
    <mergeCell ref="I43:K43"/>
    <mergeCell ref="L43:N43"/>
    <mergeCell ref="O43:Q43"/>
    <mergeCell ref="R43:T43"/>
    <mergeCell ref="U43:W43"/>
    <mergeCell ref="X43:Z43"/>
    <mergeCell ref="AA43:AC43"/>
    <mergeCell ref="AD43:AF43"/>
    <mergeCell ref="AG43:AI43"/>
    <mergeCell ref="AJ43:AK43"/>
    <mergeCell ref="AM43:AN43"/>
    <mergeCell ref="A44:C44"/>
    <mergeCell ref="F44:H44"/>
    <mergeCell ref="I44:K44"/>
    <mergeCell ref="L44:N44"/>
    <mergeCell ref="O44:Q44"/>
    <mergeCell ref="R44:T44"/>
    <mergeCell ref="U44:W44"/>
    <mergeCell ref="X44:Z44"/>
    <mergeCell ref="AA44:AC44"/>
    <mergeCell ref="AD44:AF44"/>
    <mergeCell ref="AG44:AI44"/>
    <mergeCell ref="AJ44:AK44"/>
    <mergeCell ref="AM44:AN44"/>
    <mergeCell ref="B45:C45"/>
    <mergeCell ref="F45:H45"/>
    <mergeCell ref="I45:K45"/>
    <mergeCell ref="L45:N45"/>
    <mergeCell ref="O45:Q45"/>
    <mergeCell ref="R45:T45"/>
    <mergeCell ref="U45:W45"/>
    <mergeCell ref="X45:Z45"/>
    <mergeCell ref="AA45:AC45"/>
    <mergeCell ref="AD45:AF45"/>
    <mergeCell ref="AG45:AI45"/>
    <mergeCell ref="AJ45:AK45"/>
    <mergeCell ref="AM45:AN45"/>
    <mergeCell ref="A46:C46"/>
    <mergeCell ref="F46:H46"/>
    <mergeCell ref="I46:K46"/>
    <mergeCell ref="L46:N46"/>
    <mergeCell ref="O46:Q46"/>
    <mergeCell ref="R46:T46"/>
    <mergeCell ref="U46:W46"/>
    <mergeCell ref="X46:Z46"/>
    <mergeCell ref="AA46:AC46"/>
    <mergeCell ref="AD46:AF46"/>
    <mergeCell ref="AG46:AI46"/>
    <mergeCell ref="AJ46:AK46"/>
    <mergeCell ref="AM46:AN46"/>
    <mergeCell ref="A49:B49"/>
    <mergeCell ref="C49:D49"/>
    <mergeCell ref="E49:H49"/>
    <mergeCell ref="I49:N49"/>
    <mergeCell ref="O49:T49"/>
    <mergeCell ref="A50:B50"/>
    <mergeCell ref="C50:D50"/>
    <mergeCell ref="E50:H50"/>
    <mergeCell ref="I50:N50"/>
    <mergeCell ref="O50:T50"/>
    <mergeCell ref="C53:D53"/>
    <mergeCell ref="E53:H53"/>
    <mergeCell ref="I53:N53"/>
    <mergeCell ref="O53:T53"/>
    <mergeCell ref="U53:Z53"/>
    <mergeCell ref="AA53:AF53"/>
    <mergeCell ref="AG53:AK53"/>
    <mergeCell ref="AL53:AM53"/>
    <mergeCell ref="F54:H54"/>
    <mergeCell ref="I54:K54"/>
    <mergeCell ref="L54:N54"/>
    <mergeCell ref="O54:Q54"/>
    <mergeCell ref="R54:T54"/>
    <mergeCell ref="U54:W54"/>
    <mergeCell ref="X54:Z54"/>
    <mergeCell ref="AA54:AC54"/>
    <mergeCell ref="AD54:AF54"/>
    <mergeCell ref="AG54:AI54"/>
    <mergeCell ref="AJ54:AK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C57:D57"/>
    <mergeCell ref="E57:H57"/>
    <mergeCell ref="I57:N57"/>
    <mergeCell ref="O57:T57"/>
    <mergeCell ref="U57:Z57"/>
    <mergeCell ref="AA57:AF57"/>
    <mergeCell ref="AG57:AK57"/>
    <mergeCell ref="AL57:AM57"/>
    <mergeCell ref="C66:E66"/>
    <mergeCell ref="C67:E67"/>
    <mergeCell ref="C68:E68"/>
    <mergeCell ref="C69:E69"/>
    <mergeCell ref="C70:E70"/>
    <mergeCell ref="A7:A10"/>
    <mergeCell ref="B7:B8"/>
    <mergeCell ref="C7:C10"/>
    <mergeCell ref="D7:D10"/>
    <mergeCell ref="E7:E10"/>
    <mergeCell ref="AK7:AK10"/>
    <mergeCell ref="AL7:AL10"/>
    <mergeCell ref="AM7:AN10"/>
    <mergeCell ref="B9:B10"/>
    <mergeCell ref="AL40:AL41"/>
    <mergeCell ref="AL42:AL43"/>
    <mergeCell ref="AL44:AL45"/>
  </mergeCells>
  <phoneticPr fontId="4"/>
  <dataValidations count="7">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type="list" allowBlank="1" showDropDown="0" showInputMessage="1" showErrorMessage="0" sqref="B11:B30">
      <formula1>INDIRECT($AK$1)</formula1>
    </dataValidation>
    <dataValidation operator="greaterThanOrEqual" allowBlank="1" showDropDown="0" showInputMessage="1" showErrorMessage="1" sqref="L51 I51 I47:I48 L47:L48 AL36:AL40 AJ36:AJ46 AM35 AM41 AM43 AL42 AM45 AL44"/>
    <dataValidation type="whole" operator="greaterThanOrEqual" allowBlank="1" showDropDown="0" showInputMessage="1" showErrorMessage="1" sqref="AG36:AG46 L36:L46 O36:O46 R36:R46 U36:U46 X36:X46 AA36:AA46 AD36:AD46 I36:I46 D36:F46">
      <formula1>0</formula1>
    </dataValidation>
    <dataValidation type="list" allowBlank="1" showDropDown="0" showInputMessage="1" showErrorMessage="1" sqref="AN34">
      <formula1>"短期入所を含む"</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2" manualBreakCount="2">
    <brk id="33" max="39" man="1"/>
    <brk id="64" max="3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sheetPr codeName="Sheet14"/>
  <dimension ref="A1:AQ100"/>
  <sheetViews>
    <sheetView showGridLines="0" view="pageBreakPreview" zoomScale="85" zoomScaleSheetLayoutView="85" workbookViewId="0">
      <selection activeCell="O15" sqref="O15"/>
    </sheetView>
  </sheetViews>
  <sheetFormatPr defaultColWidth="8.25" defaultRowHeight="21" customHeight="1"/>
  <cols>
    <col min="1" max="1" width="2.625" style="145" customWidth="1"/>
    <col min="2" max="2" width="14.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325</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151</v>
      </c>
      <c r="AH5" s="208">
        <v>40</v>
      </c>
      <c r="AI5" s="208"/>
      <c r="AJ5" s="208"/>
      <c r="AK5" s="204" t="s">
        <v>152</v>
      </c>
      <c r="AL5" s="215">
        <v>160</v>
      </c>
      <c r="AM5" s="204" t="s">
        <v>153</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154</v>
      </c>
      <c r="B7" s="256" t="s">
        <v>136</v>
      </c>
      <c r="C7" s="160" t="s">
        <v>156</v>
      </c>
      <c r="D7" s="157" t="s">
        <v>158</v>
      </c>
      <c r="E7" s="157" t="s">
        <v>159</v>
      </c>
      <c r="F7" s="193" t="s">
        <v>162</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60" t="s">
        <v>163</v>
      </c>
      <c r="AL7" s="160" t="s">
        <v>165</v>
      </c>
      <c r="AM7" s="220" t="s">
        <v>3</v>
      </c>
      <c r="AN7" s="220"/>
    </row>
    <row r="8" spans="1:40" ht="15" customHeight="1">
      <c r="A8" s="152"/>
      <c r="B8" s="367"/>
      <c r="C8" s="160"/>
      <c r="D8" s="157"/>
      <c r="E8" s="157"/>
      <c r="F8" s="157" t="s">
        <v>167</v>
      </c>
      <c r="G8" s="157"/>
      <c r="H8" s="157"/>
      <c r="I8" s="157"/>
      <c r="J8" s="157"/>
      <c r="K8" s="157"/>
      <c r="L8" s="157"/>
      <c r="M8" s="157" t="s">
        <v>168</v>
      </c>
      <c r="N8" s="157"/>
      <c r="O8" s="157"/>
      <c r="P8" s="157"/>
      <c r="Q8" s="157"/>
      <c r="R8" s="157"/>
      <c r="S8" s="157"/>
      <c r="T8" s="157" t="s">
        <v>170</v>
      </c>
      <c r="U8" s="157"/>
      <c r="V8" s="157"/>
      <c r="W8" s="157"/>
      <c r="X8" s="157"/>
      <c r="Y8" s="157"/>
      <c r="Z8" s="157"/>
      <c r="AA8" s="157" t="s">
        <v>173</v>
      </c>
      <c r="AB8" s="157"/>
      <c r="AC8" s="157"/>
      <c r="AD8" s="157"/>
      <c r="AE8" s="157"/>
      <c r="AF8" s="157"/>
      <c r="AG8" s="157"/>
      <c r="AH8" s="157" t="s">
        <v>174</v>
      </c>
      <c r="AI8" s="157"/>
      <c r="AJ8" s="157"/>
      <c r="AK8" s="160"/>
      <c r="AL8" s="160"/>
      <c r="AM8" s="220"/>
      <c r="AN8" s="220"/>
    </row>
    <row r="9" spans="1:40" ht="15" customHeight="1">
      <c r="A9" s="152"/>
      <c r="B9" s="257" t="s">
        <v>221</v>
      </c>
      <c r="C9" s="160"/>
      <c r="D9" s="157"/>
      <c r="E9" s="157"/>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60"/>
      <c r="AL9" s="160"/>
      <c r="AM9" s="220"/>
      <c r="AN9" s="220"/>
    </row>
    <row r="10" spans="1:40" ht="15" customHeight="1">
      <c r="A10" s="152"/>
      <c r="B10" s="258"/>
      <c r="C10" s="160"/>
      <c r="D10" s="157"/>
      <c r="E10" s="157"/>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60"/>
      <c r="AL10" s="160"/>
      <c r="AM10" s="220"/>
      <c r="AN10" s="220"/>
    </row>
    <row r="11" spans="1:40" ht="18" customHeight="1">
      <c r="A11" s="153">
        <v>1</v>
      </c>
      <c r="B11" s="229" t="s">
        <v>223</v>
      </c>
      <c r="C11" s="175" t="s">
        <v>186</v>
      </c>
      <c r="D11" s="183"/>
      <c r="E11" s="183" t="s">
        <v>224</v>
      </c>
      <c r="F11" s="368">
        <v>8</v>
      </c>
      <c r="G11" s="368">
        <v>8</v>
      </c>
      <c r="H11" s="368">
        <v>8</v>
      </c>
      <c r="I11" s="368"/>
      <c r="J11" s="368"/>
      <c r="K11" s="368">
        <v>8</v>
      </c>
      <c r="L11" s="368">
        <v>8</v>
      </c>
      <c r="M11" s="368">
        <v>8</v>
      </c>
      <c r="N11" s="368">
        <v>8</v>
      </c>
      <c r="O11" s="368">
        <v>8</v>
      </c>
      <c r="P11" s="368"/>
      <c r="Q11" s="368"/>
      <c r="R11" s="368">
        <v>8</v>
      </c>
      <c r="S11" s="368">
        <v>8</v>
      </c>
      <c r="T11" s="368">
        <v>8</v>
      </c>
      <c r="U11" s="368">
        <v>8</v>
      </c>
      <c r="V11" s="368">
        <v>8</v>
      </c>
      <c r="W11" s="368"/>
      <c r="X11" s="368"/>
      <c r="Y11" s="368">
        <v>8</v>
      </c>
      <c r="Z11" s="368">
        <v>8</v>
      </c>
      <c r="AA11" s="368">
        <v>8</v>
      </c>
      <c r="AB11" s="368">
        <v>8</v>
      </c>
      <c r="AC11" s="368">
        <v>8</v>
      </c>
      <c r="AD11" s="368"/>
      <c r="AE11" s="368"/>
      <c r="AF11" s="368">
        <v>8</v>
      </c>
      <c r="AG11" s="368">
        <v>8</v>
      </c>
      <c r="AH11" s="371"/>
      <c r="AI11" s="371"/>
      <c r="AJ11" s="371"/>
      <c r="AK11" s="178">
        <f t="shared" ref="AK11:AK31" si="0">+SUM(F11:AJ11)</f>
        <v>160</v>
      </c>
      <c r="AL11" s="216">
        <f t="shared" ref="AL11:AL31" si="1">IF($AK$3="４週",AK11/4,AK11/(DAY(EOMONTH($F$9,0))/7))</f>
        <v>40</v>
      </c>
      <c r="AM11" s="221"/>
      <c r="AN11" s="221"/>
    </row>
    <row r="12" spans="1:40" ht="18" customHeight="1">
      <c r="A12" s="153">
        <v>2</v>
      </c>
      <c r="B12" s="229" t="s">
        <v>270</v>
      </c>
      <c r="C12" s="175" t="s">
        <v>186</v>
      </c>
      <c r="D12" s="183"/>
      <c r="E12" s="183" t="s">
        <v>400</v>
      </c>
      <c r="F12" s="368">
        <v>8</v>
      </c>
      <c r="G12" s="368">
        <v>8</v>
      </c>
      <c r="H12" s="368">
        <v>8</v>
      </c>
      <c r="I12" s="368"/>
      <c r="J12" s="368"/>
      <c r="K12" s="368">
        <v>8</v>
      </c>
      <c r="L12" s="368">
        <v>8</v>
      </c>
      <c r="M12" s="368">
        <v>8</v>
      </c>
      <c r="N12" s="368">
        <v>8</v>
      </c>
      <c r="O12" s="368">
        <v>8</v>
      </c>
      <c r="P12" s="368"/>
      <c r="Q12" s="368"/>
      <c r="R12" s="368">
        <v>8</v>
      </c>
      <c r="S12" s="368">
        <v>8</v>
      </c>
      <c r="T12" s="368">
        <v>8</v>
      </c>
      <c r="U12" s="368">
        <v>8</v>
      </c>
      <c r="V12" s="368">
        <v>8</v>
      </c>
      <c r="W12" s="368"/>
      <c r="X12" s="368"/>
      <c r="Y12" s="368">
        <v>8</v>
      </c>
      <c r="Z12" s="368">
        <v>8</v>
      </c>
      <c r="AA12" s="368">
        <v>8</v>
      </c>
      <c r="AB12" s="368">
        <v>8</v>
      </c>
      <c r="AC12" s="368">
        <v>8</v>
      </c>
      <c r="AD12" s="368"/>
      <c r="AE12" s="368"/>
      <c r="AF12" s="368">
        <v>8</v>
      </c>
      <c r="AG12" s="368">
        <v>8</v>
      </c>
      <c r="AH12" s="371"/>
      <c r="AI12" s="371"/>
      <c r="AJ12" s="371"/>
      <c r="AK12" s="178">
        <f t="shared" si="0"/>
        <v>160</v>
      </c>
      <c r="AL12" s="216">
        <f t="shared" si="1"/>
        <v>40</v>
      </c>
      <c r="AM12" s="221"/>
      <c r="AN12" s="221"/>
    </row>
    <row r="13" spans="1:40" ht="18" customHeight="1">
      <c r="A13" s="153">
        <v>3</v>
      </c>
      <c r="B13" s="229" t="s">
        <v>272</v>
      </c>
      <c r="C13" s="175" t="s">
        <v>190</v>
      </c>
      <c r="D13" s="183"/>
      <c r="E13" s="183" t="s">
        <v>27</v>
      </c>
      <c r="F13" s="368">
        <v>2</v>
      </c>
      <c r="G13" s="368"/>
      <c r="H13" s="368"/>
      <c r="I13" s="368"/>
      <c r="J13" s="368"/>
      <c r="K13" s="368"/>
      <c r="L13" s="368"/>
      <c r="M13" s="368">
        <v>2</v>
      </c>
      <c r="N13" s="368"/>
      <c r="O13" s="368"/>
      <c r="P13" s="368"/>
      <c r="Q13" s="368"/>
      <c r="R13" s="368"/>
      <c r="S13" s="368"/>
      <c r="T13" s="368">
        <v>2</v>
      </c>
      <c r="U13" s="368"/>
      <c r="V13" s="368"/>
      <c r="W13" s="368"/>
      <c r="X13" s="368"/>
      <c r="Y13" s="368"/>
      <c r="Z13" s="368"/>
      <c r="AA13" s="368">
        <v>2</v>
      </c>
      <c r="AB13" s="368"/>
      <c r="AC13" s="368"/>
      <c r="AD13" s="368"/>
      <c r="AE13" s="368"/>
      <c r="AF13" s="368"/>
      <c r="AG13" s="368"/>
      <c r="AH13" s="371"/>
      <c r="AI13" s="371"/>
      <c r="AJ13" s="371"/>
      <c r="AK13" s="178">
        <f t="shared" si="0"/>
        <v>8</v>
      </c>
      <c r="AL13" s="216">
        <f t="shared" si="1"/>
        <v>2</v>
      </c>
      <c r="AM13" s="221"/>
      <c r="AN13" s="221"/>
    </row>
    <row r="14" spans="1:40" ht="18" customHeight="1">
      <c r="A14" s="153">
        <v>4</v>
      </c>
      <c r="B14" s="229" t="s">
        <v>273</v>
      </c>
      <c r="C14" s="175" t="s">
        <v>186</v>
      </c>
      <c r="D14" s="183" t="s">
        <v>403</v>
      </c>
      <c r="E14" s="183" t="s">
        <v>401</v>
      </c>
      <c r="F14" s="368">
        <v>8</v>
      </c>
      <c r="G14" s="368"/>
      <c r="H14" s="368">
        <v>8</v>
      </c>
      <c r="I14" s="368">
        <v>8</v>
      </c>
      <c r="J14" s="368">
        <v>8</v>
      </c>
      <c r="K14" s="368">
        <v>8</v>
      </c>
      <c r="L14" s="368"/>
      <c r="M14" s="368">
        <v>8</v>
      </c>
      <c r="N14" s="368"/>
      <c r="O14" s="368">
        <v>8</v>
      </c>
      <c r="P14" s="368">
        <v>8</v>
      </c>
      <c r="Q14" s="368">
        <v>8</v>
      </c>
      <c r="R14" s="368">
        <v>8</v>
      </c>
      <c r="S14" s="368"/>
      <c r="T14" s="368">
        <v>8</v>
      </c>
      <c r="U14" s="368"/>
      <c r="V14" s="368">
        <v>8</v>
      </c>
      <c r="W14" s="368">
        <v>8</v>
      </c>
      <c r="X14" s="368">
        <v>8</v>
      </c>
      <c r="Y14" s="368">
        <v>8</v>
      </c>
      <c r="Z14" s="368"/>
      <c r="AA14" s="368">
        <v>8</v>
      </c>
      <c r="AB14" s="368"/>
      <c r="AC14" s="368">
        <v>8</v>
      </c>
      <c r="AD14" s="368">
        <v>8</v>
      </c>
      <c r="AE14" s="368">
        <v>8</v>
      </c>
      <c r="AF14" s="368">
        <v>8</v>
      </c>
      <c r="AG14" s="368"/>
      <c r="AH14" s="371"/>
      <c r="AI14" s="371"/>
      <c r="AJ14" s="371"/>
      <c r="AK14" s="178">
        <f t="shared" si="0"/>
        <v>160</v>
      </c>
      <c r="AL14" s="216">
        <f t="shared" si="1"/>
        <v>40</v>
      </c>
      <c r="AM14" s="221"/>
      <c r="AN14" s="221"/>
    </row>
    <row r="15" spans="1:40" ht="18" customHeight="1">
      <c r="A15" s="153">
        <v>5</v>
      </c>
      <c r="B15" s="229" t="s">
        <v>273</v>
      </c>
      <c r="C15" s="175" t="s">
        <v>186</v>
      </c>
      <c r="D15" s="183" t="s">
        <v>34</v>
      </c>
      <c r="E15" s="183" t="s">
        <v>369</v>
      </c>
      <c r="F15" s="368"/>
      <c r="G15" s="368">
        <v>8</v>
      </c>
      <c r="H15" s="368"/>
      <c r="I15" s="368">
        <v>8</v>
      </c>
      <c r="J15" s="368">
        <v>8</v>
      </c>
      <c r="K15" s="368">
        <v>8</v>
      </c>
      <c r="L15" s="368">
        <v>8</v>
      </c>
      <c r="M15" s="368"/>
      <c r="N15" s="368">
        <v>8</v>
      </c>
      <c r="O15" s="368"/>
      <c r="P15" s="368">
        <v>8</v>
      </c>
      <c r="Q15" s="368">
        <v>8</v>
      </c>
      <c r="R15" s="368">
        <v>8</v>
      </c>
      <c r="S15" s="368">
        <v>8</v>
      </c>
      <c r="T15" s="368"/>
      <c r="U15" s="368">
        <v>8</v>
      </c>
      <c r="V15" s="368"/>
      <c r="W15" s="368">
        <v>8</v>
      </c>
      <c r="X15" s="368">
        <v>8</v>
      </c>
      <c r="Y15" s="368">
        <v>8</v>
      </c>
      <c r="Z15" s="368">
        <v>8</v>
      </c>
      <c r="AA15" s="368"/>
      <c r="AB15" s="368">
        <v>8</v>
      </c>
      <c r="AC15" s="368"/>
      <c r="AD15" s="368">
        <v>8</v>
      </c>
      <c r="AE15" s="368">
        <v>8</v>
      </c>
      <c r="AF15" s="368">
        <v>8</v>
      </c>
      <c r="AG15" s="368">
        <v>8</v>
      </c>
      <c r="AH15" s="371"/>
      <c r="AI15" s="371"/>
      <c r="AJ15" s="371"/>
      <c r="AK15" s="178">
        <f t="shared" si="0"/>
        <v>160</v>
      </c>
      <c r="AL15" s="216">
        <f t="shared" si="1"/>
        <v>40</v>
      </c>
      <c r="AM15" s="221"/>
      <c r="AN15" s="221"/>
    </row>
    <row r="16" spans="1:40" ht="18" customHeight="1">
      <c r="A16" s="153">
        <v>6</v>
      </c>
      <c r="B16" s="229" t="s">
        <v>271</v>
      </c>
      <c r="C16" s="175" t="s">
        <v>186</v>
      </c>
      <c r="D16" s="183"/>
      <c r="E16" s="183" t="s">
        <v>386</v>
      </c>
      <c r="F16" s="368">
        <v>8</v>
      </c>
      <c r="G16" s="368">
        <v>8</v>
      </c>
      <c r="H16" s="370">
        <v>8</v>
      </c>
      <c r="I16" s="368">
        <v>8</v>
      </c>
      <c r="J16" s="368">
        <v>8</v>
      </c>
      <c r="K16" s="368"/>
      <c r="L16" s="368"/>
      <c r="M16" s="370">
        <v>8</v>
      </c>
      <c r="N16" s="368">
        <v>8</v>
      </c>
      <c r="O16" s="368">
        <v>8</v>
      </c>
      <c r="P16" s="370">
        <v>8</v>
      </c>
      <c r="Q16" s="368">
        <v>8</v>
      </c>
      <c r="R16" s="368"/>
      <c r="S16" s="368"/>
      <c r="T16" s="370">
        <v>8</v>
      </c>
      <c r="U16" s="368">
        <v>8</v>
      </c>
      <c r="V16" s="370">
        <v>8</v>
      </c>
      <c r="W16" s="368"/>
      <c r="X16" s="368"/>
      <c r="Y16" s="370">
        <v>8</v>
      </c>
      <c r="Z16" s="368">
        <v>8</v>
      </c>
      <c r="AA16" s="370">
        <v>8</v>
      </c>
      <c r="AB16" s="368"/>
      <c r="AC16" s="370">
        <v>8</v>
      </c>
      <c r="AD16" s="368"/>
      <c r="AE16" s="368"/>
      <c r="AF16" s="370">
        <v>8</v>
      </c>
      <c r="AG16" s="368">
        <v>8</v>
      </c>
      <c r="AH16" s="371"/>
      <c r="AI16" s="371"/>
      <c r="AJ16" s="371"/>
      <c r="AK16" s="178">
        <f t="shared" si="0"/>
        <v>152</v>
      </c>
      <c r="AL16" s="216">
        <f t="shared" si="1"/>
        <v>38</v>
      </c>
      <c r="AM16" s="221"/>
      <c r="AN16" s="221"/>
    </row>
    <row r="17" spans="1:40" ht="18" customHeight="1">
      <c r="A17" s="153">
        <v>7</v>
      </c>
      <c r="B17" s="229" t="s">
        <v>271</v>
      </c>
      <c r="C17" s="175" t="s">
        <v>186</v>
      </c>
      <c r="D17" s="183"/>
      <c r="E17" s="183" t="s">
        <v>402</v>
      </c>
      <c r="F17" s="370">
        <v>8</v>
      </c>
      <c r="G17" s="368">
        <v>8</v>
      </c>
      <c r="H17" s="368">
        <v>8</v>
      </c>
      <c r="I17" s="370">
        <v>8</v>
      </c>
      <c r="J17" s="368">
        <v>8</v>
      </c>
      <c r="K17" s="368"/>
      <c r="L17" s="368"/>
      <c r="M17" s="370">
        <v>8</v>
      </c>
      <c r="N17" s="368">
        <v>8</v>
      </c>
      <c r="O17" s="370">
        <v>8</v>
      </c>
      <c r="P17" s="368">
        <v>8</v>
      </c>
      <c r="Q17" s="368">
        <v>8</v>
      </c>
      <c r="R17" s="368"/>
      <c r="S17" s="368"/>
      <c r="T17" s="370">
        <v>8</v>
      </c>
      <c r="U17" s="368">
        <v>8</v>
      </c>
      <c r="V17" s="368">
        <v>8</v>
      </c>
      <c r="W17" s="368"/>
      <c r="X17" s="368"/>
      <c r="Y17" s="368">
        <v>8</v>
      </c>
      <c r="Z17" s="370">
        <v>8</v>
      </c>
      <c r="AA17" s="368">
        <v>8</v>
      </c>
      <c r="AB17" s="368">
        <v>8</v>
      </c>
      <c r="AC17" s="368">
        <v>8</v>
      </c>
      <c r="AD17" s="368"/>
      <c r="AE17" s="368"/>
      <c r="AF17" s="370">
        <v>8</v>
      </c>
      <c r="AG17" s="368">
        <v>8</v>
      </c>
      <c r="AH17" s="368"/>
      <c r="AI17" s="371"/>
      <c r="AJ17" s="371"/>
      <c r="AK17" s="178">
        <f t="shared" si="0"/>
        <v>160</v>
      </c>
      <c r="AL17" s="216">
        <f t="shared" si="1"/>
        <v>40</v>
      </c>
      <c r="AM17" s="221"/>
      <c r="AN17" s="221"/>
    </row>
    <row r="18" spans="1:40" ht="18" customHeight="1">
      <c r="A18" s="153">
        <v>8</v>
      </c>
      <c r="B18" s="229" t="s">
        <v>271</v>
      </c>
      <c r="C18" s="175" t="s">
        <v>186</v>
      </c>
      <c r="D18" s="183"/>
      <c r="E18" s="183" t="s">
        <v>384</v>
      </c>
      <c r="F18" s="368">
        <v>8</v>
      </c>
      <c r="G18" s="368"/>
      <c r="H18" s="370">
        <v>8</v>
      </c>
      <c r="I18" s="368"/>
      <c r="J18" s="370">
        <v>8</v>
      </c>
      <c r="K18" s="368">
        <v>8</v>
      </c>
      <c r="L18" s="370">
        <v>8</v>
      </c>
      <c r="M18" s="368"/>
      <c r="N18" s="370">
        <v>8</v>
      </c>
      <c r="O18" s="368"/>
      <c r="P18" s="368">
        <v>8</v>
      </c>
      <c r="Q18" s="370">
        <v>8</v>
      </c>
      <c r="R18" s="368">
        <v>8</v>
      </c>
      <c r="S18" s="370">
        <v>8</v>
      </c>
      <c r="T18" s="368"/>
      <c r="U18" s="368"/>
      <c r="V18" s="368">
        <v>8</v>
      </c>
      <c r="W18" s="370">
        <v>8</v>
      </c>
      <c r="X18" s="368">
        <v>8</v>
      </c>
      <c r="Y18" s="370">
        <v>8</v>
      </c>
      <c r="Z18" s="368">
        <v>8</v>
      </c>
      <c r="AA18" s="368"/>
      <c r="AB18" s="370">
        <v>8</v>
      </c>
      <c r="AC18" s="368">
        <v>8</v>
      </c>
      <c r="AD18" s="370">
        <v>8</v>
      </c>
      <c r="AE18" s="368">
        <v>8</v>
      </c>
      <c r="AF18" s="368"/>
      <c r="AG18" s="370">
        <v>8</v>
      </c>
      <c r="AH18" s="368"/>
      <c r="AI18" s="368"/>
      <c r="AJ18" s="371"/>
      <c r="AK18" s="178">
        <f t="shared" si="0"/>
        <v>160</v>
      </c>
      <c r="AL18" s="216">
        <f t="shared" si="1"/>
        <v>40</v>
      </c>
      <c r="AM18" s="221"/>
      <c r="AN18" s="221"/>
    </row>
    <row r="19" spans="1:40" ht="18" customHeight="1">
      <c r="A19" s="153">
        <v>9</v>
      </c>
      <c r="B19" s="229" t="s">
        <v>271</v>
      </c>
      <c r="C19" s="175" t="s">
        <v>186</v>
      </c>
      <c r="D19" s="183"/>
      <c r="E19" s="183" t="s">
        <v>171</v>
      </c>
      <c r="F19" s="370">
        <v>8</v>
      </c>
      <c r="G19" s="368"/>
      <c r="H19" s="368">
        <v>8</v>
      </c>
      <c r="I19" s="368"/>
      <c r="J19" s="370">
        <v>8</v>
      </c>
      <c r="K19" s="368">
        <v>8</v>
      </c>
      <c r="L19" s="370">
        <v>8</v>
      </c>
      <c r="M19" s="368"/>
      <c r="N19" s="370">
        <v>8</v>
      </c>
      <c r="O19" s="368"/>
      <c r="P19" s="370">
        <v>8</v>
      </c>
      <c r="Q19" s="368">
        <v>8</v>
      </c>
      <c r="R19" s="370">
        <v>8</v>
      </c>
      <c r="S19" s="368">
        <v>8</v>
      </c>
      <c r="T19" s="368"/>
      <c r="U19" s="368"/>
      <c r="V19" s="370">
        <v>8</v>
      </c>
      <c r="W19" s="368">
        <v>8</v>
      </c>
      <c r="X19" s="370">
        <v>8</v>
      </c>
      <c r="Y19" s="368">
        <v>8</v>
      </c>
      <c r="Z19" s="370">
        <v>8</v>
      </c>
      <c r="AA19" s="368"/>
      <c r="AB19" s="368">
        <v>8</v>
      </c>
      <c r="AC19" s="370">
        <v>8</v>
      </c>
      <c r="AD19" s="368">
        <v>8</v>
      </c>
      <c r="AE19" s="370">
        <v>8</v>
      </c>
      <c r="AF19" s="368"/>
      <c r="AG19" s="370">
        <v>8</v>
      </c>
      <c r="AH19" s="368"/>
      <c r="AI19" s="368"/>
      <c r="AJ19" s="368"/>
      <c r="AK19" s="178">
        <f t="shared" si="0"/>
        <v>160</v>
      </c>
      <c r="AL19" s="216">
        <f t="shared" si="1"/>
        <v>40</v>
      </c>
      <c r="AM19" s="221"/>
      <c r="AN19" s="221"/>
    </row>
    <row r="20" spans="1:40" ht="18" customHeight="1">
      <c r="A20" s="153">
        <v>10</v>
      </c>
      <c r="B20" s="229" t="s">
        <v>271</v>
      </c>
      <c r="C20" s="175" t="s">
        <v>186</v>
      </c>
      <c r="D20" s="183"/>
      <c r="E20" s="183" t="s">
        <v>404</v>
      </c>
      <c r="F20" s="368">
        <v>8</v>
      </c>
      <c r="G20" s="370">
        <v>8</v>
      </c>
      <c r="H20" s="368"/>
      <c r="I20" s="370">
        <v>8</v>
      </c>
      <c r="J20" s="368"/>
      <c r="K20" s="370">
        <v>8</v>
      </c>
      <c r="L20" s="368">
        <v>8</v>
      </c>
      <c r="M20" s="368">
        <v>8</v>
      </c>
      <c r="N20" s="368"/>
      <c r="O20" s="370">
        <v>8</v>
      </c>
      <c r="P20" s="368"/>
      <c r="Q20" s="368">
        <v>8</v>
      </c>
      <c r="R20" s="370">
        <v>8</v>
      </c>
      <c r="S20" s="368">
        <v>8</v>
      </c>
      <c r="T20" s="368">
        <v>8</v>
      </c>
      <c r="U20" s="370">
        <v>8</v>
      </c>
      <c r="V20" s="368"/>
      <c r="W20" s="370">
        <v>8</v>
      </c>
      <c r="X20" s="368">
        <v>8</v>
      </c>
      <c r="Y20" s="368"/>
      <c r="Z20" s="368">
        <v>8</v>
      </c>
      <c r="AA20" s="368">
        <v>8</v>
      </c>
      <c r="AB20" s="370">
        <v>8</v>
      </c>
      <c r="AC20" s="368"/>
      <c r="AD20" s="370">
        <v>8</v>
      </c>
      <c r="AE20" s="368">
        <v>8</v>
      </c>
      <c r="AF20" s="368">
        <v>8</v>
      </c>
      <c r="AG20" s="368"/>
      <c r="AH20" s="371"/>
      <c r="AI20" s="371"/>
      <c r="AJ20" s="371"/>
      <c r="AK20" s="178">
        <f t="shared" si="0"/>
        <v>160</v>
      </c>
      <c r="AL20" s="216">
        <f t="shared" si="1"/>
        <v>40</v>
      </c>
      <c r="AM20" s="221"/>
      <c r="AN20" s="221"/>
    </row>
    <row r="21" spans="1:40" ht="18" customHeight="1">
      <c r="A21" s="153">
        <v>11</v>
      </c>
      <c r="B21" s="229" t="s">
        <v>271</v>
      </c>
      <c r="C21" s="175" t="s">
        <v>186</v>
      </c>
      <c r="D21" s="183"/>
      <c r="E21" s="183" t="s">
        <v>278</v>
      </c>
      <c r="F21" s="368">
        <v>8</v>
      </c>
      <c r="G21" s="370">
        <v>8</v>
      </c>
      <c r="H21" s="368"/>
      <c r="I21" s="368">
        <v>8</v>
      </c>
      <c r="J21" s="368"/>
      <c r="K21" s="370">
        <v>8</v>
      </c>
      <c r="L21" s="368">
        <v>8</v>
      </c>
      <c r="M21" s="368">
        <v>8</v>
      </c>
      <c r="N21" s="368"/>
      <c r="O21" s="368">
        <v>8</v>
      </c>
      <c r="P21" s="368"/>
      <c r="Q21" s="370">
        <v>8</v>
      </c>
      <c r="R21" s="368">
        <v>8</v>
      </c>
      <c r="S21" s="370">
        <v>8</v>
      </c>
      <c r="T21" s="368">
        <v>8</v>
      </c>
      <c r="U21" s="370">
        <v>8</v>
      </c>
      <c r="V21" s="368"/>
      <c r="W21" s="368">
        <v>8</v>
      </c>
      <c r="X21" s="370">
        <v>8</v>
      </c>
      <c r="Y21" s="368"/>
      <c r="Z21" s="368">
        <v>8</v>
      </c>
      <c r="AA21" s="370">
        <v>8</v>
      </c>
      <c r="AB21" s="368"/>
      <c r="AC21" s="368"/>
      <c r="AD21" s="368">
        <v>8</v>
      </c>
      <c r="AE21" s="370">
        <v>8</v>
      </c>
      <c r="AF21" s="368">
        <v>8</v>
      </c>
      <c r="AG21" s="368"/>
      <c r="AH21" s="371"/>
      <c r="AI21" s="371"/>
      <c r="AJ21" s="371"/>
      <c r="AK21" s="178">
        <f t="shared" si="0"/>
        <v>152</v>
      </c>
      <c r="AL21" s="216">
        <f t="shared" si="1"/>
        <v>38</v>
      </c>
      <c r="AM21" s="221"/>
      <c r="AN21" s="221"/>
    </row>
    <row r="22" spans="1:40" ht="18" customHeight="1">
      <c r="A22" s="153">
        <v>12</v>
      </c>
      <c r="B22" s="229"/>
      <c r="C22" s="175"/>
      <c r="D22" s="183"/>
      <c r="E22" s="183"/>
      <c r="F22" s="368"/>
      <c r="G22" s="368"/>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71"/>
      <c r="AI22" s="371"/>
      <c r="AJ22" s="371"/>
      <c r="AK22" s="178">
        <f t="shared" si="0"/>
        <v>0</v>
      </c>
      <c r="AL22" s="216">
        <f t="shared" si="1"/>
        <v>0</v>
      </c>
      <c r="AM22" s="221"/>
      <c r="AN22" s="221"/>
    </row>
    <row r="23" spans="1:40" ht="18" customHeight="1">
      <c r="A23" s="153">
        <v>13</v>
      </c>
      <c r="B23" s="229"/>
      <c r="C23" s="175"/>
      <c r="D23" s="183"/>
      <c r="E23" s="183"/>
      <c r="F23" s="368"/>
      <c r="G23" s="368"/>
      <c r="H23" s="368"/>
      <c r="I23" s="368"/>
      <c r="J23" s="368"/>
      <c r="K23" s="368"/>
      <c r="L23" s="368"/>
      <c r="M23" s="368"/>
      <c r="N23" s="368"/>
      <c r="O23" s="368"/>
      <c r="P23" s="368"/>
      <c r="Q23" s="368"/>
      <c r="R23" s="368"/>
      <c r="S23" s="368"/>
      <c r="T23" s="368"/>
      <c r="U23" s="368"/>
      <c r="V23" s="368"/>
      <c r="W23" s="368"/>
      <c r="X23" s="368"/>
      <c r="Y23" s="368"/>
      <c r="Z23" s="368"/>
      <c r="AA23" s="368"/>
      <c r="AB23" s="368"/>
      <c r="AC23" s="368"/>
      <c r="AD23" s="368"/>
      <c r="AE23" s="368"/>
      <c r="AF23" s="368"/>
      <c r="AG23" s="368"/>
      <c r="AH23" s="371"/>
      <c r="AI23" s="371"/>
      <c r="AJ23" s="371"/>
      <c r="AK23" s="178">
        <f t="shared" si="0"/>
        <v>0</v>
      </c>
      <c r="AL23" s="216">
        <f t="shared" si="1"/>
        <v>0</v>
      </c>
      <c r="AM23" s="221"/>
      <c r="AN23" s="221"/>
    </row>
    <row r="24" spans="1:40" ht="18" customHeight="1">
      <c r="A24" s="153">
        <v>14</v>
      </c>
      <c r="B24" s="229"/>
      <c r="C24" s="175"/>
      <c r="D24" s="183"/>
      <c r="E24" s="183"/>
      <c r="F24" s="368"/>
      <c r="G24" s="368"/>
      <c r="H24" s="368"/>
      <c r="I24" s="368"/>
      <c r="J24" s="368"/>
      <c r="K24" s="368"/>
      <c r="L24" s="368"/>
      <c r="M24" s="368"/>
      <c r="N24" s="368"/>
      <c r="O24" s="368"/>
      <c r="P24" s="368"/>
      <c r="Q24" s="368"/>
      <c r="R24" s="368"/>
      <c r="S24" s="368"/>
      <c r="T24" s="368"/>
      <c r="U24" s="368"/>
      <c r="V24" s="368"/>
      <c r="W24" s="368"/>
      <c r="X24" s="368"/>
      <c r="Y24" s="368"/>
      <c r="Z24" s="368"/>
      <c r="AA24" s="368"/>
      <c r="AB24" s="368"/>
      <c r="AC24" s="368"/>
      <c r="AD24" s="368"/>
      <c r="AE24" s="368"/>
      <c r="AF24" s="368"/>
      <c r="AG24" s="368"/>
      <c r="AH24" s="371"/>
      <c r="AI24" s="371"/>
      <c r="AJ24" s="371"/>
      <c r="AK24" s="178">
        <f t="shared" si="0"/>
        <v>0</v>
      </c>
      <c r="AL24" s="216">
        <f t="shared" si="1"/>
        <v>0</v>
      </c>
      <c r="AM24" s="221"/>
      <c r="AN24" s="221"/>
    </row>
    <row r="25" spans="1:40" ht="18" customHeight="1">
      <c r="A25" s="153">
        <v>15</v>
      </c>
      <c r="B25" s="229"/>
      <c r="C25" s="175"/>
      <c r="D25" s="183"/>
      <c r="E25" s="183"/>
      <c r="F25" s="368"/>
      <c r="G25" s="368"/>
      <c r="H25" s="368"/>
      <c r="I25" s="368"/>
      <c r="J25" s="368"/>
      <c r="K25" s="368"/>
      <c r="L25" s="368"/>
      <c r="M25" s="368"/>
      <c r="N25" s="368"/>
      <c r="O25" s="368"/>
      <c r="P25" s="368"/>
      <c r="Q25" s="368"/>
      <c r="R25" s="368"/>
      <c r="S25" s="368"/>
      <c r="T25" s="368"/>
      <c r="U25" s="368"/>
      <c r="V25" s="368"/>
      <c r="W25" s="368"/>
      <c r="X25" s="368"/>
      <c r="Y25" s="368"/>
      <c r="Z25" s="368"/>
      <c r="AA25" s="368"/>
      <c r="AB25" s="368"/>
      <c r="AC25" s="368"/>
      <c r="AD25" s="368"/>
      <c r="AE25" s="368"/>
      <c r="AF25" s="368"/>
      <c r="AG25" s="368"/>
      <c r="AH25" s="371"/>
      <c r="AI25" s="371"/>
      <c r="AJ25" s="371"/>
      <c r="AK25" s="178">
        <f t="shared" si="0"/>
        <v>0</v>
      </c>
      <c r="AL25" s="216">
        <f t="shared" si="1"/>
        <v>0</v>
      </c>
      <c r="AM25" s="221"/>
      <c r="AN25" s="221"/>
    </row>
    <row r="26" spans="1:40" ht="18" customHeight="1">
      <c r="A26" s="153">
        <v>16</v>
      </c>
      <c r="B26" s="229"/>
      <c r="C26" s="175"/>
      <c r="D26" s="183"/>
      <c r="E26" s="183"/>
      <c r="F26" s="371"/>
      <c r="G26" s="371"/>
      <c r="H26" s="371"/>
      <c r="I26" s="371"/>
      <c r="J26" s="371"/>
      <c r="K26" s="371"/>
      <c r="L26" s="371"/>
      <c r="M26" s="371"/>
      <c r="N26" s="371"/>
      <c r="O26" s="371"/>
      <c r="P26" s="371"/>
      <c r="Q26" s="371"/>
      <c r="R26" s="371"/>
      <c r="S26" s="371"/>
      <c r="T26" s="371"/>
      <c r="U26" s="371"/>
      <c r="V26" s="371"/>
      <c r="W26" s="371"/>
      <c r="X26" s="371"/>
      <c r="Y26" s="371"/>
      <c r="Z26" s="371"/>
      <c r="AA26" s="371"/>
      <c r="AB26" s="371"/>
      <c r="AC26" s="371"/>
      <c r="AD26" s="371"/>
      <c r="AE26" s="371"/>
      <c r="AF26" s="371"/>
      <c r="AG26" s="371"/>
      <c r="AH26" s="371"/>
      <c r="AI26" s="371"/>
      <c r="AJ26" s="371"/>
      <c r="AK26" s="178">
        <f t="shared" si="0"/>
        <v>0</v>
      </c>
      <c r="AL26" s="216">
        <f t="shared" si="1"/>
        <v>0</v>
      </c>
      <c r="AM26" s="221"/>
      <c r="AN26" s="221"/>
    </row>
    <row r="27" spans="1:40" ht="18" customHeight="1">
      <c r="A27" s="153">
        <v>17</v>
      </c>
      <c r="B27" s="229"/>
      <c r="C27" s="175"/>
      <c r="D27" s="183"/>
      <c r="E27" s="183"/>
      <c r="F27" s="371"/>
      <c r="G27" s="371"/>
      <c r="H27" s="371"/>
      <c r="I27" s="371"/>
      <c r="J27" s="371"/>
      <c r="K27" s="371"/>
      <c r="L27" s="371"/>
      <c r="M27" s="371"/>
      <c r="N27" s="371"/>
      <c r="O27" s="371"/>
      <c r="P27" s="371"/>
      <c r="Q27" s="371"/>
      <c r="R27" s="371"/>
      <c r="S27" s="371"/>
      <c r="T27" s="371"/>
      <c r="U27" s="371"/>
      <c r="V27" s="371"/>
      <c r="W27" s="371"/>
      <c r="X27" s="371"/>
      <c r="Y27" s="371"/>
      <c r="Z27" s="371"/>
      <c r="AA27" s="371"/>
      <c r="AB27" s="371"/>
      <c r="AC27" s="371"/>
      <c r="AD27" s="371"/>
      <c r="AE27" s="371"/>
      <c r="AF27" s="371"/>
      <c r="AG27" s="371"/>
      <c r="AH27" s="371"/>
      <c r="AI27" s="371"/>
      <c r="AJ27" s="371"/>
      <c r="AK27" s="178">
        <f t="shared" si="0"/>
        <v>0</v>
      </c>
      <c r="AL27" s="216">
        <f t="shared" si="1"/>
        <v>0</v>
      </c>
      <c r="AM27" s="221"/>
      <c r="AN27" s="221"/>
    </row>
    <row r="28" spans="1:40" ht="18" customHeight="1">
      <c r="A28" s="153">
        <v>18</v>
      </c>
      <c r="B28" s="229"/>
      <c r="C28" s="175"/>
      <c r="D28" s="183"/>
      <c r="E28" s="183"/>
      <c r="F28" s="371"/>
      <c r="G28" s="371"/>
      <c r="H28" s="371"/>
      <c r="I28" s="371"/>
      <c r="J28" s="371"/>
      <c r="K28" s="371"/>
      <c r="L28" s="371"/>
      <c r="M28" s="371"/>
      <c r="N28" s="371"/>
      <c r="O28" s="371"/>
      <c r="P28" s="371"/>
      <c r="Q28" s="371"/>
      <c r="R28" s="371"/>
      <c r="S28" s="371"/>
      <c r="T28" s="371"/>
      <c r="U28" s="371"/>
      <c r="V28" s="371"/>
      <c r="W28" s="371"/>
      <c r="X28" s="371"/>
      <c r="Y28" s="371"/>
      <c r="Z28" s="371"/>
      <c r="AA28" s="371"/>
      <c r="AB28" s="371"/>
      <c r="AC28" s="371"/>
      <c r="AD28" s="371"/>
      <c r="AE28" s="371"/>
      <c r="AF28" s="371"/>
      <c r="AG28" s="371"/>
      <c r="AH28" s="371"/>
      <c r="AI28" s="371"/>
      <c r="AJ28" s="371"/>
      <c r="AK28" s="178">
        <f t="shared" si="0"/>
        <v>0</v>
      </c>
      <c r="AL28" s="216">
        <f t="shared" si="1"/>
        <v>0</v>
      </c>
      <c r="AM28" s="221"/>
      <c r="AN28" s="221"/>
    </row>
    <row r="29" spans="1:40" ht="18" customHeight="1">
      <c r="A29" s="153">
        <v>19</v>
      </c>
      <c r="B29" s="229"/>
      <c r="C29" s="175"/>
      <c r="D29" s="183"/>
      <c r="E29" s="183"/>
      <c r="F29" s="371"/>
      <c r="G29" s="371"/>
      <c r="H29" s="371"/>
      <c r="I29" s="371"/>
      <c r="J29" s="371"/>
      <c r="K29" s="371"/>
      <c r="L29" s="371"/>
      <c r="M29" s="371"/>
      <c r="N29" s="371"/>
      <c r="O29" s="371"/>
      <c r="P29" s="371"/>
      <c r="Q29" s="371"/>
      <c r="R29" s="371"/>
      <c r="S29" s="371"/>
      <c r="T29" s="371"/>
      <c r="U29" s="371"/>
      <c r="V29" s="371"/>
      <c r="W29" s="371"/>
      <c r="X29" s="371"/>
      <c r="Y29" s="371"/>
      <c r="Z29" s="371"/>
      <c r="AA29" s="371"/>
      <c r="AB29" s="371"/>
      <c r="AC29" s="371"/>
      <c r="AD29" s="371"/>
      <c r="AE29" s="371"/>
      <c r="AF29" s="371"/>
      <c r="AG29" s="371"/>
      <c r="AH29" s="371"/>
      <c r="AI29" s="371"/>
      <c r="AJ29" s="371"/>
      <c r="AK29" s="178">
        <f t="shared" si="0"/>
        <v>0</v>
      </c>
      <c r="AL29" s="216">
        <f t="shared" si="1"/>
        <v>0</v>
      </c>
      <c r="AM29" s="221"/>
      <c r="AN29" s="221"/>
    </row>
    <row r="30" spans="1:40" ht="18" customHeight="1">
      <c r="A30" s="153">
        <v>20</v>
      </c>
      <c r="B30" s="229"/>
      <c r="C30" s="175"/>
      <c r="D30" s="183"/>
      <c r="E30" s="183"/>
      <c r="F30" s="371"/>
      <c r="G30" s="371"/>
      <c r="H30" s="371"/>
      <c r="I30" s="371"/>
      <c r="J30" s="371"/>
      <c r="K30" s="371"/>
      <c r="L30" s="371"/>
      <c r="M30" s="371"/>
      <c r="N30" s="371"/>
      <c r="O30" s="371"/>
      <c r="P30" s="371"/>
      <c r="Q30" s="371"/>
      <c r="R30" s="371"/>
      <c r="S30" s="371"/>
      <c r="T30" s="371"/>
      <c r="U30" s="371"/>
      <c r="V30" s="371"/>
      <c r="W30" s="371"/>
      <c r="X30" s="371"/>
      <c r="Y30" s="371"/>
      <c r="Z30" s="371"/>
      <c r="AA30" s="371"/>
      <c r="AB30" s="371"/>
      <c r="AC30" s="371"/>
      <c r="AD30" s="371"/>
      <c r="AE30" s="371"/>
      <c r="AF30" s="371"/>
      <c r="AG30" s="371"/>
      <c r="AH30" s="371"/>
      <c r="AI30" s="371"/>
      <c r="AJ30" s="371"/>
      <c r="AK30" s="178">
        <f t="shared" si="0"/>
        <v>0</v>
      </c>
      <c r="AL30" s="216">
        <f t="shared" si="1"/>
        <v>0</v>
      </c>
      <c r="AM30" s="221"/>
      <c r="AN30" s="221"/>
    </row>
    <row r="31" spans="1:40" ht="18" customHeight="1">
      <c r="A31" s="157" t="s">
        <v>144</v>
      </c>
      <c r="B31" s="157"/>
      <c r="C31" s="157"/>
      <c r="D31" s="157"/>
      <c r="E31" s="157"/>
      <c r="F31" s="178">
        <f t="shared" ref="F31:AJ31" si="2">+SUM(F11:F30)</f>
        <v>74</v>
      </c>
      <c r="G31" s="178">
        <f t="shared" si="2"/>
        <v>56</v>
      </c>
      <c r="H31" s="178">
        <f t="shared" si="2"/>
        <v>56</v>
      </c>
      <c r="I31" s="178">
        <f t="shared" si="2"/>
        <v>48</v>
      </c>
      <c r="J31" s="178">
        <f t="shared" si="2"/>
        <v>48</v>
      </c>
      <c r="K31" s="178">
        <f t="shared" si="2"/>
        <v>64</v>
      </c>
      <c r="L31" s="178">
        <f t="shared" si="2"/>
        <v>56</v>
      </c>
      <c r="M31" s="178">
        <f t="shared" si="2"/>
        <v>58</v>
      </c>
      <c r="N31" s="178">
        <f t="shared" si="2"/>
        <v>56</v>
      </c>
      <c r="O31" s="178">
        <f t="shared" si="2"/>
        <v>56</v>
      </c>
      <c r="P31" s="178">
        <f t="shared" si="2"/>
        <v>48</v>
      </c>
      <c r="Q31" s="178">
        <f t="shared" si="2"/>
        <v>64</v>
      </c>
      <c r="R31" s="178">
        <f t="shared" si="2"/>
        <v>64</v>
      </c>
      <c r="S31" s="178">
        <f t="shared" si="2"/>
        <v>56</v>
      </c>
      <c r="T31" s="178">
        <f t="shared" si="2"/>
        <v>58</v>
      </c>
      <c r="U31" s="178">
        <f t="shared" si="2"/>
        <v>56</v>
      </c>
      <c r="V31" s="178">
        <f t="shared" si="2"/>
        <v>56</v>
      </c>
      <c r="W31" s="178">
        <f t="shared" si="2"/>
        <v>48</v>
      </c>
      <c r="X31" s="178">
        <f t="shared" si="2"/>
        <v>48</v>
      </c>
      <c r="Y31" s="178">
        <f t="shared" si="2"/>
        <v>64</v>
      </c>
      <c r="Z31" s="178">
        <f t="shared" si="2"/>
        <v>72</v>
      </c>
      <c r="AA31" s="178">
        <f t="shared" si="2"/>
        <v>58</v>
      </c>
      <c r="AB31" s="178">
        <f t="shared" si="2"/>
        <v>56</v>
      </c>
      <c r="AC31" s="178">
        <f t="shared" si="2"/>
        <v>56</v>
      </c>
      <c r="AD31" s="178">
        <f t="shared" si="2"/>
        <v>48</v>
      </c>
      <c r="AE31" s="178">
        <f t="shared" si="2"/>
        <v>48</v>
      </c>
      <c r="AF31" s="178">
        <f t="shared" si="2"/>
        <v>64</v>
      </c>
      <c r="AG31" s="178">
        <f t="shared" si="2"/>
        <v>56</v>
      </c>
      <c r="AH31" s="178">
        <f t="shared" si="2"/>
        <v>0</v>
      </c>
      <c r="AI31" s="178">
        <f t="shared" si="2"/>
        <v>0</v>
      </c>
      <c r="AJ31" s="178">
        <f t="shared" si="2"/>
        <v>0</v>
      </c>
      <c r="AK31" s="178">
        <f t="shared" si="0"/>
        <v>1592</v>
      </c>
      <c r="AL31" s="216">
        <f t="shared" si="1"/>
        <v>398</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56" t="s">
        <v>172</v>
      </c>
      <c r="B35" s="155"/>
      <c r="C35" s="155"/>
      <c r="D35" s="155"/>
      <c r="E35" s="155"/>
      <c r="F35" s="155"/>
      <c r="G35" s="147"/>
      <c r="H35" s="147"/>
      <c r="I35" s="147"/>
      <c r="J35" s="147"/>
      <c r="K35" s="147"/>
      <c r="L35" s="147"/>
      <c r="M35" s="147"/>
      <c r="N35" s="147"/>
      <c r="O35" s="147"/>
      <c r="AM35" s="155"/>
      <c r="AN35" s="318"/>
    </row>
    <row r="36" spans="1:43" ht="24.95" customHeight="1">
      <c r="A36" s="187"/>
      <c r="B36" s="154" t="s">
        <v>327</v>
      </c>
      <c r="C36" s="199"/>
      <c r="D36" s="154" t="s">
        <v>164</v>
      </c>
      <c r="E36" s="199"/>
      <c r="F36" s="372" t="s">
        <v>329</v>
      </c>
      <c r="G36" s="374"/>
      <c r="H36" s="374"/>
      <c r="I36" s="374"/>
      <c r="J36" s="374"/>
      <c r="K36" s="376"/>
      <c r="L36" s="372" t="s">
        <v>122</v>
      </c>
      <c r="M36" s="374"/>
      <c r="N36" s="374"/>
      <c r="O36" s="374"/>
      <c r="P36" s="374"/>
      <c r="Q36" s="376"/>
      <c r="R36" s="372" t="s">
        <v>330</v>
      </c>
      <c r="S36" s="374"/>
      <c r="T36" s="374"/>
      <c r="U36" s="374"/>
      <c r="V36" s="374"/>
      <c r="W36" s="376"/>
      <c r="X36" s="372" t="s">
        <v>331</v>
      </c>
      <c r="Y36" s="374"/>
      <c r="Z36" s="374"/>
      <c r="AA36" s="374"/>
      <c r="AB36" s="374"/>
      <c r="AC36" s="376"/>
      <c r="AD36" s="187"/>
      <c r="AE36" s="187"/>
      <c r="AF36" s="187"/>
      <c r="AG36" s="187"/>
      <c r="AH36" s="187"/>
      <c r="AI36" s="187"/>
      <c r="AJ36" s="187"/>
      <c r="AK36" s="187"/>
      <c r="AL36" s="187"/>
      <c r="AM36" s="187"/>
      <c r="AN36" s="187"/>
      <c r="AO36" s="187"/>
      <c r="AP36" s="187"/>
      <c r="AQ36" s="187"/>
    </row>
    <row r="37" spans="1:43" ht="18" customHeight="1">
      <c r="A37" s="187"/>
      <c r="B37" s="154" t="s">
        <v>317</v>
      </c>
      <c r="C37" s="199"/>
      <c r="D37" s="177" t="s">
        <v>235</v>
      </c>
      <c r="E37" s="369"/>
      <c r="F37" s="177"/>
      <c r="G37" s="375"/>
      <c r="H37" s="375"/>
      <c r="I37" s="375"/>
      <c r="J37" s="375"/>
      <c r="K37" s="369"/>
      <c r="L37" s="177"/>
      <c r="M37" s="375"/>
      <c r="N37" s="375"/>
      <c r="O37" s="375"/>
      <c r="P37" s="375"/>
      <c r="Q37" s="369"/>
      <c r="R37" s="177"/>
      <c r="S37" s="375"/>
      <c r="T37" s="375"/>
      <c r="U37" s="375"/>
      <c r="V37" s="375"/>
      <c r="W37" s="369"/>
      <c r="X37" s="177"/>
      <c r="Y37" s="375"/>
      <c r="Z37" s="375"/>
      <c r="AA37" s="375"/>
      <c r="AB37" s="375"/>
      <c r="AC37" s="369"/>
      <c r="AD37" s="187"/>
      <c r="AE37" s="187"/>
      <c r="AF37" s="187"/>
      <c r="AG37" s="187"/>
      <c r="AH37" s="187"/>
      <c r="AI37" s="187"/>
      <c r="AJ37" s="187"/>
      <c r="AK37" s="187"/>
      <c r="AL37" s="187"/>
      <c r="AM37" s="187"/>
      <c r="AN37" s="187"/>
      <c r="AO37" s="187"/>
      <c r="AP37" s="187"/>
      <c r="AQ37" s="187"/>
    </row>
    <row r="38" spans="1:43" ht="24.95" customHeight="1">
      <c r="A38" s="187"/>
      <c r="B38" s="160" t="s">
        <v>332</v>
      </c>
      <c r="C38" s="160"/>
      <c r="D38" s="259"/>
      <c r="E38" s="259"/>
      <c r="F38" s="373"/>
      <c r="G38" s="373"/>
      <c r="H38" s="373"/>
      <c r="I38" s="373"/>
      <c r="J38" s="373"/>
      <c r="K38" s="373"/>
      <c r="L38" s="373"/>
      <c r="M38" s="373"/>
      <c r="N38" s="373"/>
      <c r="O38" s="373"/>
      <c r="P38" s="373"/>
      <c r="Q38" s="373"/>
      <c r="R38" s="373"/>
      <c r="S38" s="373"/>
      <c r="T38" s="373"/>
      <c r="U38" s="373"/>
      <c r="V38" s="373"/>
      <c r="W38" s="373"/>
      <c r="X38" s="373"/>
      <c r="Y38" s="373"/>
      <c r="Z38" s="373"/>
      <c r="AA38" s="373"/>
      <c r="AB38" s="373"/>
      <c r="AC38" s="373"/>
      <c r="AD38" s="187"/>
      <c r="AE38" s="187"/>
      <c r="AF38" s="187"/>
      <c r="AG38" s="187"/>
      <c r="AH38" s="187"/>
      <c r="AI38" s="187"/>
      <c r="AJ38" s="187"/>
      <c r="AK38" s="187"/>
      <c r="AL38" s="187"/>
      <c r="AM38" s="187"/>
      <c r="AN38" s="187"/>
      <c r="AO38" s="187"/>
      <c r="AP38" s="187"/>
      <c r="AQ38" s="187"/>
    </row>
    <row r="39" spans="1:43" ht="5.0999999999999996" customHeight="1">
      <c r="A39" s="187"/>
      <c r="B39" s="159"/>
      <c r="C39" s="159"/>
      <c r="D39" s="159"/>
      <c r="E39" s="159"/>
      <c r="F39" s="332"/>
      <c r="G39" s="332"/>
      <c r="H39" s="332"/>
      <c r="I39" s="332"/>
      <c r="J39" s="332"/>
      <c r="K39" s="332"/>
      <c r="L39" s="332"/>
      <c r="M39" s="332"/>
      <c r="N39" s="332"/>
      <c r="O39" s="332"/>
      <c r="P39" s="332"/>
      <c r="Q39" s="332"/>
      <c r="R39" s="332"/>
      <c r="S39" s="332"/>
      <c r="T39" s="332"/>
      <c r="U39" s="332"/>
      <c r="V39" s="332"/>
      <c r="W39" s="332"/>
      <c r="X39" s="187"/>
      <c r="Y39" s="187"/>
      <c r="Z39" s="187"/>
      <c r="AA39" s="187"/>
      <c r="AB39" s="187"/>
      <c r="AC39" s="187"/>
      <c r="AD39" s="187"/>
      <c r="AE39" s="187"/>
      <c r="AF39" s="187"/>
      <c r="AG39" s="187"/>
      <c r="AH39" s="187"/>
      <c r="AI39" s="187"/>
      <c r="AJ39" s="187"/>
      <c r="AK39" s="187"/>
      <c r="AL39" s="187"/>
      <c r="AM39" s="187"/>
      <c r="AN39" s="187"/>
      <c r="AO39" s="187"/>
      <c r="AP39" s="187"/>
      <c r="AQ39" s="187"/>
    </row>
    <row r="40" spans="1:43" ht="21" customHeight="1">
      <c r="A40" s="156" t="s">
        <v>33</v>
      </c>
      <c r="B40" s="155"/>
      <c r="C40" s="155"/>
      <c r="D40" s="155"/>
      <c r="E40" s="155"/>
      <c r="F40" s="155"/>
      <c r="G40" s="147"/>
      <c r="H40" s="147"/>
      <c r="I40" s="147"/>
      <c r="J40" s="147"/>
      <c r="K40" s="147"/>
      <c r="L40" s="147"/>
      <c r="M40" s="147"/>
      <c r="N40" s="147"/>
      <c r="O40" s="147"/>
      <c r="AM40" s="155"/>
      <c r="AN40" s="149"/>
    </row>
    <row r="41" spans="1:43" ht="24.95" customHeight="1">
      <c r="A41" s="157"/>
      <c r="B41" s="157"/>
      <c r="C41" s="157"/>
      <c r="D41" s="185">
        <v>4</v>
      </c>
      <c r="E41" s="185">
        <v>5</v>
      </c>
      <c r="F41" s="185">
        <v>6</v>
      </c>
      <c r="G41" s="185"/>
      <c r="H41" s="185"/>
      <c r="I41" s="185">
        <v>7</v>
      </c>
      <c r="J41" s="185"/>
      <c r="K41" s="185"/>
      <c r="L41" s="185">
        <v>8</v>
      </c>
      <c r="M41" s="185"/>
      <c r="N41" s="185"/>
      <c r="O41" s="185">
        <v>9</v>
      </c>
      <c r="P41" s="185"/>
      <c r="Q41" s="185"/>
      <c r="R41" s="185">
        <v>10</v>
      </c>
      <c r="S41" s="185"/>
      <c r="T41" s="185"/>
      <c r="U41" s="185">
        <v>11</v>
      </c>
      <c r="V41" s="185"/>
      <c r="W41" s="185"/>
      <c r="X41" s="185">
        <v>12</v>
      </c>
      <c r="Y41" s="185"/>
      <c r="Z41" s="185"/>
      <c r="AA41" s="185">
        <v>1</v>
      </c>
      <c r="AB41" s="185"/>
      <c r="AC41" s="185"/>
      <c r="AD41" s="185">
        <v>2</v>
      </c>
      <c r="AE41" s="185"/>
      <c r="AF41" s="185"/>
      <c r="AG41" s="185">
        <v>3</v>
      </c>
      <c r="AH41" s="185"/>
      <c r="AI41" s="185"/>
      <c r="AJ41" s="157" t="s">
        <v>275</v>
      </c>
      <c r="AK41" s="157"/>
      <c r="AL41" s="160" t="s">
        <v>276</v>
      </c>
      <c r="AM41" s="160" t="s">
        <v>282</v>
      </c>
      <c r="AN41" s="187"/>
      <c r="AO41" s="187"/>
      <c r="AP41" s="187"/>
      <c r="AQ41" s="187"/>
    </row>
    <row r="42" spans="1:43" ht="18" customHeight="1">
      <c r="A42" s="158" t="s">
        <v>283</v>
      </c>
      <c r="B42" s="158"/>
      <c r="C42" s="158"/>
      <c r="D42" s="178">
        <f>SUM(D43:D47)</f>
        <v>1840</v>
      </c>
      <c r="E42" s="178">
        <f>SUM(E43:E47)</f>
        <v>1728</v>
      </c>
      <c r="F42" s="178">
        <f>SUM(F43:H47)</f>
        <v>1840</v>
      </c>
      <c r="G42" s="178"/>
      <c r="H42" s="178"/>
      <c r="I42" s="178">
        <f>SUM(I43:K47)</f>
        <v>1932</v>
      </c>
      <c r="J42" s="178"/>
      <c r="K42" s="178"/>
      <c r="L42" s="178">
        <f>SUM(L43:N47)</f>
        <v>1932</v>
      </c>
      <c r="M42" s="178"/>
      <c r="N42" s="178"/>
      <c r="O42" s="178">
        <f>SUM(O43:Q47)</f>
        <v>1748</v>
      </c>
      <c r="P42" s="178"/>
      <c r="Q42" s="178"/>
      <c r="R42" s="178">
        <f>SUM(R43:T47)</f>
        <v>1840</v>
      </c>
      <c r="S42" s="178"/>
      <c r="T42" s="178"/>
      <c r="U42" s="178">
        <f>SUM(U43:W47)</f>
        <v>1840</v>
      </c>
      <c r="V42" s="178"/>
      <c r="W42" s="178"/>
      <c r="X42" s="178">
        <f>SUM(X43:Z47)</f>
        <v>1748</v>
      </c>
      <c r="Y42" s="178"/>
      <c r="Z42" s="178"/>
      <c r="AA42" s="178">
        <f>SUM(AA43:AC47)</f>
        <v>1748</v>
      </c>
      <c r="AB42" s="178"/>
      <c r="AC42" s="178"/>
      <c r="AD42" s="178">
        <f>SUM(AD43:AF47)</f>
        <v>1748</v>
      </c>
      <c r="AE42" s="178"/>
      <c r="AF42" s="178"/>
      <c r="AG42" s="178">
        <f>SUM(AG43:AI47)</f>
        <v>1840</v>
      </c>
      <c r="AH42" s="178"/>
      <c r="AI42" s="178"/>
      <c r="AJ42" s="181">
        <f t="shared" ref="AJ42:AJ49" si="3">SUM(D42:AI42)</f>
        <v>21784</v>
      </c>
      <c r="AK42" s="181"/>
      <c r="AL42" s="217">
        <f>ROUNDUP(((AJ42-AJ48-AJ49)+AJ48*0.5+AJ49*0.75)/AJ50,1)</f>
        <v>84.2</v>
      </c>
      <c r="AM42" s="217">
        <f>ROUND((2*AJ43+3*AJ44+4*AJ45+5*AJ46+6*AJ47)/AJ42,1)</f>
        <v>4.7</v>
      </c>
      <c r="AN42" s="187"/>
      <c r="AO42" s="187"/>
      <c r="AP42" s="187"/>
      <c r="AQ42" s="187"/>
    </row>
    <row r="43" spans="1:43" ht="18" customHeight="1">
      <c r="A43" s="270" t="s">
        <v>63</v>
      </c>
      <c r="B43" s="276"/>
      <c r="C43" s="287"/>
      <c r="D43" s="368">
        <v>100</v>
      </c>
      <c r="E43" s="368">
        <v>95</v>
      </c>
      <c r="F43" s="186">
        <v>100</v>
      </c>
      <c r="G43" s="186"/>
      <c r="H43" s="186"/>
      <c r="I43" s="186">
        <v>105</v>
      </c>
      <c r="J43" s="186"/>
      <c r="K43" s="186"/>
      <c r="L43" s="186">
        <v>105</v>
      </c>
      <c r="M43" s="186"/>
      <c r="N43" s="186"/>
      <c r="O43" s="186">
        <v>95</v>
      </c>
      <c r="P43" s="186"/>
      <c r="Q43" s="186"/>
      <c r="R43" s="186">
        <v>100</v>
      </c>
      <c r="S43" s="186"/>
      <c r="T43" s="186"/>
      <c r="U43" s="186">
        <v>100</v>
      </c>
      <c r="V43" s="186"/>
      <c r="W43" s="186"/>
      <c r="X43" s="186">
        <v>95</v>
      </c>
      <c r="Y43" s="186"/>
      <c r="Z43" s="186"/>
      <c r="AA43" s="186">
        <v>95</v>
      </c>
      <c r="AB43" s="186"/>
      <c r="AC43" s="186"/>
      <c r="AD43" s="186">
        <v>95</v>
      </c>
      <c r="AE43" s="186"/>
      <c r="AF43" s="186"/>
      <c r="AG43" s="186">
        <v>100</v>
      </c>
      <c r="AH43" s="186"/>
      <c r="AI43" s="186"/>
      <c r="AJ43" s="181">
        <f t="shared" si="3"/>
        <v>1185</v>
      </c>
      <c r="AK43" s="181"/>
      <c r="AL43" s="316"/>
      <c r="AM43" s="316"/>
      <c r="AN43" s="187"/>
      <c r="AO43" s="187"/>
      <c r="AP43" s="187"/>
      <c r="AQ43" s="187"/>
    </row>
    <row r="44" spans="1:43" ht="18" customHeight="1">
      <c r="A44" s="270" t="s">
        <v>212</v>
      </c>
      <c r="B44" s="276"/>
      <c r="C44" s="287"/>
      <c r="D44" s="368">
        <v>100</v>
      </c>
      <c r="E44" s="368">
        <v>95</v>
      </c>
      <c r="F44" s="186">
        <v>100</v>
      </c>
      <c r="G44" s="186"/>
      <c r="H44" s="186"/>
      <c r="I44" s="186">
        <v>105</v>
      </c>
      <c r="J44" s="186"/>
      <c r="K44" s="186"/>
      <c r="L44" s="186">
        <v>105</v>
      </c>
      <c r="M44" s="186"/>
      <c r="N44" s="186"/>
      <c r="O44" s="186">
        <v>95</v>
      </c>
      <c r="P44" s="186"/>
      <c r="Q44" s="186"/>
      <c r="R44" s="186">
        <v>100</v>
      </c>
      <c r="S44" s="186"/>
      <c r="T44" s="186"/>
      <c r="U44" s="186">
        <v>100</v>
      </c>
      <c r="V44" s="186"/>
      <c r="W44" s="186"/>
      <c r="X44" s="186">
        <v>95</v>
      </c>
      <c r="Y44" s="186"/>
      <c r="Z44" s="186"/>
      <c r="AA44" s="186">
        <v>95</v>
      </c>
      <c r="AB44" s="186"/>
      <c r="AC44" s="186"/>
      <c r="AD44" s="186">
        <v>95</v>
      </c>
      <c r="AE44" s="186"/>
      <c r="AF44" s="186"/>
      <c r="AG44" s="186">
        <v>100</v>
      </c>
      <c r="AH44" s="186"/>
      <c r="AI44" s="186"/>
      <c r="AJ44" s="181">
        <f t="shared" si="3"/>
        <v>1185</v>
      </c>
      <c r="AK44" s="181"/>
      <c r="AL44" s="316"/>
      <c r="AM44" s="316"/>
      <c r="AN44" s="187"/>
      <c r="AO44" s="187"/>
      <c r="AP44" s="187"/>
      <c r="AQ44" s="187"/>
    </row>
    <row r="45" spans="1:43" ht="18" customHeight="1">
      <c r="A45" s="270" t="s">
        <v>285</v>
      </c>
      <c r="B45" s="276"/>
      <c r="C45" s="287"/>
      <c r="D45" s="368">
        <v>140</v>
      </c>
      <c r="E45" s="368">
        <v>133</v>
      </c>
      <c r="F45" s="186">
        <v>140</v>
      </c>
      <c r="G45" s="186"/>
      <c r="H45" s="186"/>
      <c r="I45" s="186">
        <v>147</v>
      </c>
      <c r="J45" s="186"/>
      <c r="K45" s="186"/>
      <c r="L45" s="186">
        <v>147</v>
      </c>
      <c r="M45" s="186"/>
      <c r="N45" s="186"/>
      <c r="O45" s="186">
        <v>133</v>
      </c>
      <c r="P45" s="186"/>
      <c r="Q45" s="186"/>
      <c r="R45" s="186">
        <v>140</v>
      </c>
      <c r="S45" s="186"/>
      <c r="T45" s="186"/>
      <c r="U45" s="186">
        <v>140</v>
      </c>
      <c r="V45" s="186"/>
      <c r="W45" s="186"/>
      <c r="X45" s="186">
        <v>133</v>
      </c>
      <c r="Y45" s="186"/>
      <c r="Z45" s="186"/>
      <c r="AA45" s="186">
        <v>133</v>
      </c>
      <c r="AB45" s="186"/>
      <c r="AC45" s="186"/>
      <c r="AD45" s="186">
        <v>133</v>
      </c>
      <c r="AE45" s="186"/>
      <c r="AF45" s="186"/>
      <c r="AG45" s="186">
        <v>140</v>
      </c>
      <c r="AH45" s="186"/>
      <c r="AI45" s="186"/>
      <c r="AJ45" s="181">
        <f t="shared" si="3"/>
        <v>1659</v>
      </c>
      <c r="AK45" s="181"/>
      <c r="AL45" s="316"/>
      <c r="AM45" s="316"/>
      <c r="AN45" s="187"/>
      <c r="AO45" s="187"/>
      <c r="AP45" s="187"/>
      <c r="AQ45" s="187"/>
    </row>
    <row r="46" spans="1:43" ht="18" customHeight="1">
      <c r="A46" s="270" t="s">
        <v>286</v>
      </c>
      <c r="B46" s="276"/>
      <c r="C46" s="287"/>
      <c r="D46" s="368">
        <v>1400</v>
      </c>
      <c r="E46" s="368">
        <v>1310</v>
      </c>
      <c r="F46" s="186">
        <v>1400</v>
      </c>
      <c r="G46" s="186"/>
      <c r="H46" s="186"/>
      <c r="I46" s="186">
        <v>1470</v>
      </c>
      <c r="J46" s="186"/>
      <c r="K46" s="186"/>
      <c r="L46" s="186">
        <v>1470</v>
      </c>
      <c r="M46" s="186"/>
      <c r="N46" s="186"/>
      <c r="O46" s="186">
        <v>1330</v>
      </c>
      <c r="P46" s="186"/>
      <c r="Q46" s="186"/>
      <c r="R46" s="186">
        <v>1400</v>
      </c>
      <c r="S46" s="186"/>
      <c r="T46" s="186"/>
      <c r="U46" s="186">
        <v>1400</v>
      </c>
      <c r="V46" s="186"/>
      <c r="W46" s="186"/>
      <c r="X46" s="186">
        <v>1330</v>
      </c>
      <c r="Y46" s="186"/>
      <c r="Z46" s="186"/>
      <c r="AA46" s="186">
        <v>1330</v>
      </c>
      <c r="AB46" s="186"/>
      <c r="AC46" s="186"/>
      <c r="AD46" s="186">
        <v>1330</v>
      </c>
      <c r="AE46" s="186"/>
      <c r="AF46" s="186"/>
      <c r="AG46" s="186">
        <v>1400</v>
      </c>
      <c r="AH46" s="186"/>
      <c r="AI46" s="186"/>
      <c r="AJ46" s="181">
        <f t="shared" si="3"/>
        <v>16570</v>
      </c>
      <c r="AK46" s="181"/>
      <c r="AL46" s="316"/>
      <c r="AM46" s="316"/>
      <c r="AN46" s="187"/>
      <c r="AO46" s="187"/>
      <c r="AP46" s="187"/>
      <c r="AQ46" s="187"/>
    </row>
    <row r="47" spans="1:43" ht="18" customHeight="1">
      <c r="A47" s="270" t="s">
        <v>55</v>
      </c>
      <c r="B47" s="276"/>
      <c r="C47" s="287"/>
      <c r="D47" s="368">
        <v>100</v>
      </c>
      <c r="E47" s="368">
        <v>95</v>
      </c>
      <c r="F47" s="186">
        <v>100</v>
      </c>
      <c r="G47" s="186"/>
      <c r="H47" s="186"/>
      <c r="I47" s="186">
        <v>105</v>
      </c>
      <c r="J47" s="186"/>
      <c r="K47" s="186"/>
      <c r="L47" s="186">
        <v>105</v>
      </c>
      <c r="M47" s="186"/>
      <c r="N47" s="186"/>
      <c r="O47" s="186">
        <v>95</v>
      </c>
      <c r="P47" s="186"/>
      <c r="Q47" s="186"/>
      <c r="R47" s="186">
        <v>100</v>
      </c>
      <c r="S47" s="186"/>
      <c r="T47" s="186"/>
      <c r="U47" s="186">
        <v>100</v>
      </c>
      <c r="V47" s="186"/>
      <c r="W47" s="186"/>
      <c r="X47" s="186">
        <v>95</v>
      </c>
      <c r="Y47" s="186"/>
      <c r="Z47" s="186"/>
      <c r="AA47" s="186">
        <v>95</v>
      </c>
      <c r="AB47" s="186"/>
      <c r="AC47" s="186"/>
      <c r="AD47" s="186">
        <v>95</v>
      </c>
      <c r="AE47" s="186"/>
      <c r="AF47" s="186"/>
      <c r="AG47" s="186">
        <v>100</v>
      </c>
      <c r="AH47" s="186"/>
      <c r="AI47" s="186"/>
      <c r="AJ47" s="181">
        <f t="shared" si="3"/>
        <v>1185</v>
      </c>
      <c r="AK47" s="181"/>
      <c r="AL47" s="316"/>
      <c r="AM47" s="316"/>
      <c r="AN47" s="187"/>
      <c r="AO47" s="187"/>
      <c r="AP47" s="187"/>
      <c r="AQ47" s="187"/>
    </row>
    <row r="48" spans="1:43" ht="18" customHeight="1">
      <c r="A48" s="270"/>
      <c r="B48" s="309" t="s">
        <v>288</v>
      </c>
      <c r="C48" s="287"/>
      <c r="D48" s="368">
        <v>100</v>
      </c>
      <c r="E48" s="368">
        <v>95</v>
      </c>
      <c r="F48" s="186">
        <v>100</v>
      </c>
      <c r="G48" s="186"/>
      <c r="H48" s="186"/>
      <c r="I48" s="186">
        <v>105</v>
      </c>
      <c r="J48" s="186"/>
      <c r="K48" s="186"/>
      <c r="L48" s="186">
        <v>105</v>
      </c>
      <c r="M48" s="186"/>
      <c r="N48" s="186"/>
      <c r="O48" s="186">
        <v>95</v>
      </c>
      <c r="P48" s="186"/>
      <c r="Q48" s="186"/>
      <c r="R48" s="186">
        <v>100</v>
      </c>
      <c r="S48" s="186"/>
      <c r="T48" s="186"/>
      <c r="U48" s="186">
        <v>100</v>
      </c>
      <c r="V48" s="186"/>
      <c r="W48" s="186"/>
      <c r="X48" s="186">
        <v>95</v>
      </c>
      <c r="Y48" s="186"/>
      <c r="Z48" s="186"/>
      <c r="AA48" s="186">
        <v>95</v>
      </c>
      <c r="AB48" s="186"/>
      <c r="AC48" s="186"/>
      <c r="AD48" s="186">
        <v>95</v>
      </c>
      <c r="AE48" s="186"/>
      <c r="AF48" s="186"/>
      <c r="AG48" s="186">
        <v>2000</v>
      </c>
      <c r="AH48" s="186"/>
      <c r="AI48" s="186"/>
      <c r="AJ48" s="181">
        <f t="shared" si="3"/>
        <v>3085</v>
      </c>
      <c r="AK48" s="181"/>
      <c r="AL48" s="316"/>
      <c r="AM48" s="316"/>
      <c r="AN48" s="187"/>
      <c r="AO48" s="187"/>
      <c r="AP48" s="187"/>
      <c r="AQ48" s="187"/>
    </row>
    <row r="49" spans="1:43" ht="18" customHeight="1">
      <c r="A49" s="270"/>
      <c r="B49" s="310" t="s">
        <v>289</v>
      </c>
      <c r="C49" s="311"/>
      <c r="D49" s="368">
        <v>100</v>
      </c>
      <c r="E49" s="368">
        <v>95</v>
      </c>
      <c r="F49" s="186">
        <v>100</v>
      </c>
      <c r="G49" s="186"/>
      <c r="H49" s="186"/>
      <c r="I49" s="186">
        <v>105</v>
      </c>
      <c r="J49" s="186"/>
      <c r="K49" s="186"/>
      <c r="L49" s="186">
        <v>105</v>
      </c>
      <c r="M49" s="186"/>
      <c r="N49" s="186"/>
      <c r="O49" s="186">
        <v>95</v>
      </c>
      <c r="P49" s="186"/>
      <c r="Q49" s="186"/>
      <c r="R49" s="186">
        <v>100</v>
      </c>
      <c r="S49" s="186"/>
      <c r="T49" s="186"/>
      <c r="U49" s="186">
        <v>100</v>
      </c>
      <c r="V49" s="186"/>
      <c r="W49" s="186"/>
      <c r="X49" s="186">
        <v>95</v>
      </c>
      <c r="Y49" s="186"/>
      <c r="Z49" s="186"/>
      <c r="AA49" s="186">
        <v>95</v>
      </c>
      <c r="AB49" s="186"/>
      <c r="AC49" s="186"/>
      <c r="AD49" s="186">
        <v>95</v>
      </c>
      <c r="AE49" s="186"/>
      <c r="AF49" s="186"/>
      <c r="AG49" s="186">
        <v>100</v>
      </c>
      <c r="AH49" s="186"/>
      <c r="AI49" s="186"/>
      <c r="AJ49" s="181">
        <f t="shared" si="3"/>
        <v>1185</v>
      </c>
      <c r="AK49" s="181"/>
      <c r="AL49" s="316"/>
      <c r="AM49" s="316"/>
      <c r="AN49" s="187"/>
      <c r="AO49" s="187"/>
      <c r="AP49" s="187"/>
      <c r="AQ49" s="187"/>
    </row>
    <row r="50" spans="1:43" ht="18" customHeight="1">
      <c r="A50" s="158" t="s">
        <v>279</v>
      </c>
      <c r="B50" s="158"/>
      <c r="C50" s="158"/>
      <c r="D50" s="368">
        <v>20</v>
      </c>
      <c r="E50" s="368">
        <v>19</v>
      </c>
      <c r="F50" s="186">
        <v>20</v>
      </c>
      <c r="G50" s="186"/>
      <c r="H50" s="186"/>
      <c r="I50" s="186">
        <v>21</v>
      </c>
      <c r="J50" s="186"/>
      <c r="K50" s="186"/>
      <c r="L50" s="186">
        <v>21</v>
      </c>
      <c r="M50" s="186"/>
      <c r="N50" s="186"/>
      <c r="O50" s="186">
        <v>19</v>
      </c>
      <c r="P50" s="186"/>
      <c r="Q50" s="186"/>
      <c r="R50" s="186">
        <v>20</v>
      </c>
      <c r="S50" s="186"/>
      <c r="T50" s="186"/>
      <c r="U50" s="186">
        <v>20</v>
      </c>
      <c r="V50" s="186"/>
      <c r="W50" s="186"/>
      <c r="X50" s="186">
        <v>19</v>
      </c>
      <c r="Y50" s="186"/>
      <c r="Z50" s="186"/>
      <c r="AA50" s="186">
        <v>19</v>
      </c>
      <c r="AB50" s="186"/>
      <c r="AC50" s="186"/>
      <c r="AD50" s="186">
        <v>19</v>
      </c>
      <c r="AE50" s="186"/>
      <c r="AF50" s="186"/>
      <c r="AG50" s="186">
        <v>20</v>
      </c>
      <c r="AH50" s="186"/>
      <c r="AI50" s="186"/>
      <c r="AJ50" s="181">
        <f>+SUM(D50:AI50)</f>
        <v>237</v>
      </c>
      <c r="AK50" s="181"/>
      <c r="AL50" s="218"/>
      <c r="AM50" s="218"/>
      <c r="AN50" s="187"/>
      <c r="AO50" s="187"/>
      <c r="AP50" s="187"/>
      <c r="AQ50" s="187"/>
    </row>
    <row r="51" spans="1:43" ht="21" customHeight="1">
      <c r="A51" s="159" t="s">
        <v>114</v>
      </c>
      <c r="B51" s="159"/>
      <c r="C51" s="159"/>
      <c r="D51" s="187"/>
      <c r="E51" s="187"/>
      <c r="F51" s="187"/>
      <c r="G51" s="187"/>
      <c r="H51" s="18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201"/>
      <c r="AK51" s="147"/>
      <c r="AL51" s="155"/>
      <c r="AM51" s="155"/>
      <c r="AN51" s="149"/>
    </row>
    <row r="52" spans="1:43" ht="5.0999999999999996" customHeight="1">
      <c r="A52" s="159"/>
      <c r="B52" s="159"/>
      <c r="C52" s="159"/>
      <c r="D52" s="187"/>
      <c r="E52" s="187"/>
      <c r="F52" s="187"/>
      <c r="G52" s="187"/>
      <c r="H52" s="18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201"/>
      <c r="AK52" s="147"/>
      <c r="AL52" s="155"/>
      <c r="AM52" s="155"/>
      <c r="AN52" s="149"/>
    </row>
    <row r="53" spans="1:43" ht="18" customHeight="1">
      <c r="A53" s="156" t="s">
        <v>229</v>
      </c>
      <c r="B53" s="147"/>
      <c r="D53" s="147"/>
      <c r="E53" s="147"/>
      <c r="F53" s="147"/>
      <c r="G53" s="147"/>
      <c r="H53" s="147"/>
      <c r="I53" s="147"/>
      <c r="J53" s="147"/>
      <c r="K53" s="147"/>
      <c r="L53" s="147"/>
      <c r="M53" s="147"/>
      <c r="N53" s="147"/>
      <c r="O53" s="147"/>
      <c r="P53" s="147"/>
      <c r="Q53" s="147"/>
      <c r="R53" s="147"/>
      <c r="S53" s="147"/>
      <c r="T53" s="147"/>
      <c r="U53" s="147"/>
      <c r="V53" s="147"/>
      <c r="W53" s="155"/>
      <c r="X53" s="147"/>
      <c r="Y53" s="147"/>
      <c r="Z53" s="147"/>
      <c r="AA53" s="147"/>
      <c r="AB53" s="147"/>
      <c r="AC53" s="147"/>
      <c r="AD53" s="147"/>
      <c r="AE53" s="147"/>
      <c r="AF53" s="147"/>
      <c r="AG53" s="147"/>
      <c r="AH53" s="147"/>
      <c r="AI53" s="147"/>
      <c r="AJ53" s="201"/>
      <c r="AK53" s="147"/>
      <c r="AL53" s="155"/>
      <c r="AM53" s="155"/>
      <c r="AN53" s="149"/>
    </row>
    <row r="54" spans="1:43" ht="54.95" customHeight="1">
      <c r="A54" s="157" t="s">
        <v>90</v>
      </c>
      <c r="B54" s="157"/>
      <c r="C54" s="157" t="s">
        <v>270</v>
      </c>
      <c r="D54" s="157"/>
      <c r="E54" s="160" t="s">
        <v>333</v>
      </c>
      <c r="F54" s="160"/>
      <c r="G54" s="160"/>
      <c r="H54" s="160"/>
      <c r="I54" s="179" t="s">
        <v>284</v>
      </c>
      <c r="J54" s="188"/>
      <c r="K54" s="188"/>
      <c r="L54" s="188"/>
      <c r="M54" s="188"/>
      <c r="N54" s="189"/>
      <c r="O54" s="179" t="s">
        <v>335</v>
      </c>
      <c r="P54" s="188"/>
      <c r="Q54" s="188"/>
      <c r="R54" s="188"/>
      <c r="S54" s="188"/>
      <c r="T54" s="189"/>
      <c r="U54" s="179" t="s">
        <v>169</v>
      </c>
      <c r="V54" s="188"/>
      <c r="W54" s="188"/>
      <c r="X54" s="188"/>
      <c r="Y54" s="188"/>
      <c r="Z54" s="189"/>
      <c r="AA54" s="179" t="s">
        <v>336</v>
      </c>
      <c r="AB54" s="188"/>
      <c r="AC54" s="188"/>
      <c r="AD54" s="188"/>
      <c r="AE54" s="188"/>
      <c r="AF54" s="189"/>
      <c r="AG54" s="160" t="s">
        <v>328</v>
      </c>
      <c r="AH54" s="160"/>
      <c r="AI54" s="160"/>
      <c r="AJ54" s="160"/>
      <c r="AK54" s="160"/>
      <c r="AL54" s="377" t="s">
        <v>385</v>
      </c>
      <c r="AM54" s="379"/>
      <c r="AN54" s="149"/>
    </row>
    <row r="55" spans="1:43" ht="18" customHeight="1">
      <c r="A55" s="160" t="s">
        <v>62</v>
      </c>
      <c r="B55" s="160"/>
      <c r="C55" s="178">
        <f>ROUNDDOWN(IF(AL42&lt;=60,1,1+ROUNDUP((AL42-60)/40,0)),1)</f>
        <v>2</v>
      </c>
      <c r="D55" s="178"/>
      <c r="E55" s="178">
        <f>IF(D37="○",ROUNDDOWN(IF(AM42&lt;4,AL42/6,IF(AM42&lt;5,AL42/5,AL42/3)),1),"-")</f>
        <v>16.8</v>
      </c>
      <c r="F55" s="178"/>
      <c r="G55" s="178"/>
      <c r="H55" s="178"/>
      <c r="I55" s="178" t="str">
        <f>IF(F37="○",ROUNDDOWN(F38/6,1),"-")</f>
        <v>-</v>
      </c>
      <c r="J55" s="178"/>
      <c r="K55" s="178"/>
      <c r="L55" s="178"/>
      <c r="M55" s="178"/>
      <c r="N55" s="178"/>
      <c r="O55" s="178" t="str">
        <f>IF(L37="○",ROUNDDOWN(L38/6,1),"-")</f>
        <v>-</v>
      </c>
      <c r="P55" s="178"/>
      <c r="Q55" s="178"/>
      <c r="R55" s="178"/>
      <c r="S55" s="178"/>
      <c r="T55" s="178"/>
      <c r="U55" s="178" t="str">
        <f>IF(R37="○",ROUNDDOWN(R38/6,1),"-")</f>
        <v>-</v>
      </c>
      <c r="V55" s="178"/>
      <c r="W55" s="178"/>
      <c r="X55" s="178"/>
      <c r="Y55" s="178"/>
      <c r="Z55" s="178"/>
      <c r="AA55" s="178" t="str">
        <f>IF(R37="○",ROUNDDOWN(R38/15,1),"-")</f>
        <v>-</v>
      </c>
      <c r="AB55" s="178"/>
      <c r="AC55" s="178"/>
      <c r="AD55" s="178"/>
      <c r="AE55" s="178"/>
      <c r="AF55" s="178"/>
      <c r="AG55" s="178" t="str">
        <f>IF(X37="○",ROUNDDOWN(X38/10,1),"-")</f>
        <v>-</v>
      </c>
      <c r="AH55" s="178"/>
      <c r="AI55" s="178"/>
      <c r="AJ55" s="178"/>
      <c r="AK55" s="178"/>
      <c r="AL55" s="378">
        <f>IF(AL42&lt;=60,1,1+ROUNDUP((AL42-60)/40,0))</f>
        <v>2</v>
      </c>
      <c r="AM55" s="379"/>
      <c r="AN55" s="149"/>
    </row>
    <row r="56" spans="1:43" s="145" customFormat="1" ht="5.0999999999999996" customHeight="1">
      <c r="A56" s="159"/>
      <c r="B56" s="159"/>
      <c r="C56" s="159"/>
      <c r="D56" s="159"/>
      <c r="E56" s="159"/>
      <c r="F56" s="159"/>
      <c r="G56" s="159"/>
      <c r="H56" s="159"/>
      <c r="I56" s="159"/>
      <c r="J56" s="147"/>
      <c r="K56" s="147"/>
      <c r="L56" s="147"/>
      <c r="M56" s="201"/>
      <c r="N56" s="147"/>
      <c r="O56" s="147"/>
      <c r="P56" s="147"/>
      <c r="Q56" s="187"/>
      <c r="W56" s="155"/>
      <c r="X56" s="147"/>
      <c r="Y56" s="147"/>
      <c r="Z56" s="147"/>
      <c r="AA56" s="147"/>
      <c r="AB56" s="147"/>
      <c r="AC56" s="147"/>
      <c r="AD56" s="147"/>
      <c r="AE56" s="147"/>
      <c r="AF56" s="147"/>
      <c r="AG56" s="147"/>
      <c r="AH56" s="147"/>
      <c r="AI56" s="147"/>
      <c r="AJ56" s="201"/>
      <c r="AK56" s="147"/>
      <c r="AL56" s="155"/>
      <c r="AM56" s="155"/>
      <c r="AN56" s="149"/>
    </row>
    <row r="57" spans="1:43" s="145" customFormat="1" ht="21" customHeight="1">
      <c r="A57" s="156" t="s">
        <v>253</v>
      </c>
      <c r="C57" s="161"/>
      <c r="D57" s="161"/>
      <c r="E57" s="161"/>
      <c r="F57" s="161"/>
      <c r="G57" s="149"/>
      <c r="H57" s="149"/>
      <c r="I57" s="149"/>
      <c r="J57" s="149"/>
      <c r="K57" s="149"/>
      <c r="L57" s="149"/>
      <c r="M57" s="149"/>
      <c r="N57" s="149"/>
      <c r="O57" s="149"/>
      <c r="P57" s="149"/>
      <c r="Q57" s="149"/>
      <c r="R57" s="149"/>
      <c r="S57" s="149"/>
      <c r="T57" s="149"/>
      <c r="U57" s="149"/>
      <c r="V57" s="149"/>
      <c r="W57" s="149"/>
      <c r="X57" s="149"/>
      <c r="Y57" s="149"/>
      <c r="Z57" s="149"/>
      <c r="AA57" s="149"/>
      <c r="AB57" s="149"/>
      <c r="AC57" s="149"/>
      <c r="AD57" s="149"/>
      <c r="AE57" s="149"/>
      <c r="AF57" s="149"/>
      <c r="AG57" s="149"/>
      <c r="AH57" s="149"/>
      <c r="AI57" s="149"/>
      <c r="AJ57" s="149"/>
      <c r="AK57" s="149"/>
      <c r="AL57" s="161"/>
      <c r="AM57" s="161"/>
      <c r="AN57" s="149"/>
    </row>
    <row r="58" spans="1:43" s="145" customFormat="1" ht="24.95" customHeight="1">
      <c r="A58" s="149"/>
      <c r="B58" s="155"/>
      <c r="C58" s="179" t="str">
        <v>管理者</v>
      </c>
      <c r="D58" s="188"/>
      <c r="E58" s="160" t="str">
        <v>サービス管理責任者</v>
      </c>
      <c r="F58" s="160"/>
      <c r="G58" s="160"/>
      <c r="H58" s="160"/>
      <c r="I58" s="179" t="str">
        <v>医師</v>
      </c>
      <c r="J58" s="188"/>
      <c r="K58" s="188"/>
      <c r="L58" s="188"/>
      <c r="M58" s="188"/>
      <c r="N58" s="189"/>
      <c r="O58" s="179" t="str">
        <v>看護職員</v>
      </c>
      <c r="P58" s="188"/>
      <c r="Q58" s="188"/>
      <c r="R58" s="188"/>
      <c r="S58" s="188"/>
      <c r="T58" s="189"/>
      <c r="U58" s="179" t="str">
        <v>理学療法士</v>
      </c>
      <c r="V58" s="188"/>
      <c r="W58" s="188"/>
      <c r="X58" s="188"/>
      <c r="Y58" s="188"/>
      <c r="Z58" s="189"/>
      <c r="AA58" s="179" t="str">
        <v>作業療法士</v>
      </c>
      <c r="AB58" s="188"/>
      <c r="AC58" s="188"/>
      <c r="AD58" s="188"/>
      <c r="AE58" s="188"/>
      <c r="AF58" s="189"/>
      <c r="AG58" s="160" t="str">
        <v>言語聴覚士</v>
      </c>
      <c r="AH58" s="160"/>
      <c r="AI58" s="160"/>
      <c r="AJ58" s="160"/>
      <c r="AK58" s="160"/>
      <c r="AL58" s="160" t="str">
        <v>就労支援員</v>
      </c>
      <c r="AM58" s="160"/>
      <c r="AN58" s="149"/>
    </row>
    <row r="59" spans="1:43" s="145" customFormat="1" ht="18" customHeight="1">
      <c r="A59" s="149"/>
      <c r="B59" s="155"/>
      <c r="C59" s="154" t="s">
        <v>254</v>
      </c>
      <c r="D59" s="154" t="s">
        <v>255</v>
      </c>
      <c r="E59" s="157" t="s">
        <v>254</v>
      </c>
      <c r="F59" s="157" t="s">
        <v>255</v>
      </c>
      <c r="G59" s="157"/>
      <c r="H59" s="157"/>
      <c r="I59" s="154" t="s">
        <v>254</v>
      </c>
      <c r="J59" s="168"/>
      <c r="K59" s="199"/>
      <c r="L59" s="154" t="s">
        <v>255</v>
      </c>
      <c r="M59" s="168"/>
      <c r="N59" s="199"/>
      <c r="O59" s="154" t="s">
        <v>254</v>
      </c>
      <c r="P59" s="168"/>
      <c r="Q59" s="199"/>
      <c r="R59" s="154" t="s">
        <v>255</v>
      </c>
      <c r="S59" s="168"/>
      <c r="T59" s="199"/>
      <c r="U59" s="154" t="s">
        <v>254</v>
      </c>
      <c r="V59" s="168"/>
      <c r="W59" s="199"/>
      <c r="X59" s="154" t="s">
        <v>255</v>
      </c>
      <c r="Y59" s="168"/>
      <c r="Z59" s="199"/>
      <c r="AA59" s="154" t="s">
        <v>254</v>
      </c>
      <c r="AB59" s="168"/>
      <c r="AC59" s="199"/>
      <c r="AD59" s="154" t="s">
        <v>255</v>
      </c>
      <c r="AE59" s="168"/>
      <c r="AF59" s="199"/>
      <c r="AG59" s="154" t="s">
        <v>254</v>
      </c>
      <c r="AH59" s="168"/>
      <c r="AI59" s="199"/>
      <c r="AJ59" s="154" t="s">
        <v>255</v>
      </c>
      <c r="AK59" s="199"/>
      <c r="AL59" s="157" t="s">
        <v>61</v>
      </c>
      <c r="AM59" s="157" t="s">
        <v>280</v>
      </c>
      <c r="AN59" s="149"/>
    </row>
    <row r="60" spans="1:43" s="145" customFormat="1" ht="18" customHeight="1">
      <c r="A60" s="149"/>
      <c r="B60" s="157" t="s">
        <v>257</v>
      </c>
      <c r="C60" s="157">
        <f>COUNTIFS($B$11:$B$30,C$58,$C$11:$C$30,"A",$E$11:$E$30,"*")</f>
        <v>1</v>
      </c>
      <c r="D60" s="157">
        <f>COUNTIFS($B$11:$B$30,C$58,$C$11:$C$30,"B",$E$11:$E$30,"*")</f>
        <v>0</v>
      </c>
      <c r="E60" s="157">
        <f>COUNTIFS($B$11:$B$30,E$58,$C$11:$C$30,"A",$E$11:$E$30,"*")</f>
        <v>1</v>
      </c>
      <c r="F60" s="154">
        <f>COUNTIFS($B$11:$B$30,E$58,$C$11:$C$30,"B",$E$11:$E$30,"*")</f>
        <v>0</v>
      </c>
      <c r="G60" s="168"/>
      <c r="H60" s="199"/>
      <c r="I60" s="154">
        <f>COUNTIFS($B$11:$B$30,I$58,$C$11:$C$30,"A",$E$11:$E$30,"*")</f>
        <v>0</v>
      </c>
      <c r="J60" s="168"/>
      <c r="K60" s="199"/>
      <c r="L60" s="154">
        <f>COUNTIFS($B$11:$B$30,I$58,$C$11:$C$30,"B",$E$11:$E$30,"*")</f>
        <v>0</v>
      </c>
      <c r="M60" s="168"/>
      <c r="N60" s="199"/>
      <c r="O60" s="154">
        <f>COUNTIFS($B$11:$B$30,O$58,$C$11:$C$30,"A",$E$11:$E$30,"*")</f>
        <v>2</v>
      </c>
      <c r="P60" s="168"/>
      <c r="Q60" s="199"/>
      <c r="R60" s="154">
        <f>COUNTIFS($B$11:$B$30,O$58,$C$11:$C$30,"B",$E$11:$E$30,"*")</f>
        <v>0</v>
      </c>
      <c r="S60" s="168"/>
      <c r="T60" s="199"/>
      <c r="U60" s="154">
        <f>COUNTIFS($B$11:$B$30,U$58,$C$11:$C$30,"A",$E$11:$E$30,"*")</f>
        <v>0</v>
      </c>
      <c r="V60" s="168"/>
      <c r="W60" s="199"/>
      <c r="X60" s="154">
        <f>COUNTIFS($B$11:$B$30,U$58,$C$11:$C$30,"B",$E$11:$E$30,"*")</f>
        <v>0</v>
      </c>
      <c r="Y60" s="168"/>
      <c r="Z60" s="199"/>
      <c r="AA60" s="154">
        <f>COUNTIFS($B$11:$B$30,AA$58,$C$11:$C$30,"A",$E$11:$E$30,"*")</f>
        <v>0</v>
      </c>
      <c r="AB60" s="168"/>
      <c r="AC60" s="199"/>
      <c r="AD60" s="154">
        <f>COUNTIFS($B$11:$B$30,AA$58,$C$11:$C$30,"B",$E$11:$E$30,"*")</f>
        <v>0</v>
      </c>
      <c r="AE60" s="168"/>
      <c r="AF60" s="199"/>
      <c r="AG60" s="154">
        <f>COUNTIFS($B$11:$B$30,AG$58,$C$11:$C$30,"A",$E$11:$E$30,"*")</f>
        <v>0</v>
      </c>
      <c r="AH60" s="168"/>
      <c r="AI60" s="199"/>
      <c r="AJ60" s="154">
        <f>COUNTIFS($B$11:$B$30,AG$58,$C$11:$C$30,"B",$E$11:$E$30,"*")</f>
        <v>0</v>
      </c>
      <c r="AK60" s="199"/>
      <c r="AL60" s="157">
        <f>COUNTIFS($B$11:$B$30,AL$58,$C$11:$C$30,"A",$E$11:$E$30,"*")</f>
        <v>0</v>
      </c>
      <c r="AM60" s="157">
        <f>COUNTIFS($B$11:$B$30,AL$58,$C$11:$C$30,"B",$E$11:$E$30,"*")</f>
        <v>0</v>
      </c>
      <c r="AN60" s="149"/>
    </row>
    <row r="61" spans="1:43" s="145" customFormat="1" ht="18" customHeight="1">
      <c r="A61" s="149"/>
      <c r="B61" s="160" t="s">
        <v>259</v>
      </c>
      <c r="C61" s="157">
        <f>COUNTIFS($B$11:$B$30,C$58,$C$11:$C$30,"C",$E$11:$E$30,"*")</f>
        <v>0</v>
      </c>
      <c r="D61" s="157">
        <f>COUNTIFS($B$11:$B$30,C$58,$C$11:$C$30,"D",$E$11:$E$30,"*")</f>
        <v>0</v>
      </c>
      <c r="E61" s="157">
        <f>COUNTIFS($B$11:$B$30,E$58,$C$11:$C$30,"C",$E$11:$E$30,"*")</f>
        <v>0</v>
      </c>
      <c r="F61" s="154">
        <f>COUNTIFS($B$11:$B$30,E$58,$C$11:$C$30,"D",$E$11:$E$30,"*")</f>
        <v>0</v>
      </c>
      <c r="G61" s="168"/>
      <c r="H61" s="199"/>
      <c r="I61" s="154">
        <f>COUNTIFS($B$11:$B$30,I$58,$C$11:$C$30,"C",$E$11:$E$30,"*")</f>
        <v>1</v>
      </c>
      <c r="J61" s="168"/>
      <c r="K61" s="199"/>
      <c r="L61" s="154">
        <f>COUNTIFS($B$11:$B$30,I$58,$C$11:$C$30,"D",$E$11:$E$30,"*")</f>
        <v>0</v>
      </c>
      <c r="M61" s="168"/>
      <c r="N61" s="199"/>
      <c r="O61" s="154">
        <f>COUNTIFS($B$11:$B$30,O$58,$C$11:$C$30,"C",$E$11:$E$30,"*")</f>
        <v>0</v>
      </c>
      <c r="P61" s="168"/>
      <c r="Q61" s="199"/>
      <c r="R61" s="154">
        <f>COUNTIFS($B$11:$B$30,O$58,$C$11:$C$30,"D",$E$11:$E$30,"*")</f>
        <v>0</v>
      </c>
      <c r="S61" s="168"/>
      <c r="T61" s="199"/>
      <c r="U61" s="154">
        <f>COUNTIFS($B$11:$B$30,U$58,$C$11:$C$30,"C",$E$11:$E$30,"*")</f>
        <v>0</v>
      </c>
      <c r="V61" s="168"/>
      <c r="W61" s="199"/>
      <c r="X61" s="154">
        <f>COUNTIFS($B$11:$B$30,U$58,$C$11:$C$30,"D",$E$11:$E$30,"*")</f>
        <v>0</v>
      </c>
      <c r="Y61" s="168"/>
      <c r="Z61" s="199"/>
      <c r="AA61" s="154">
        <f>COUNTIFS($B$11:$B$30,AA$58,$C$11:$C$30,"C",$E$11:$E$30,"*")</f>
        <v>0</v>
      </c>
      <c r="AB61" s="168"/>
      <c r="AC61" s="199"/>
      <c r="AD61" s="154">
        <f>COUNTIFS($B$11:$B$30,AA$58,$C$11:$C$30,"D",$E$11:$E$30,"*")</f>
        <v>0</v>
      </c>
      <c r="AE61" s="168"/>
      <c r="AF61" s="199"/>
      <c r="AG61" s="154">
        <f>COUNTIFS($B$11:$B$30,AG$58,$C$11:$C$30,"C",$E$11:$E$30,"*")</f>
        <v>0</v>
      </c>
      <c r="AH61" s="168"/>
      <c r="AI61" s="199"/>
      <c r="AJ61" s="154">
        <f>COUNTIFS($B$11:$B$30,AG$58,$C$11:$C$30,"D",$E$11:$E$30,"*")</f>
        <v>0</v>
      </c>
      <c r="AK61" s="199"/>
      <c r="AL61" s="157">
        <f>COUNTIFS($B$11:$B$30,AL$58,$C$11:$C$30,"C",$E$11:$E$30,"*")</f>
        <v>0</v>
      </c>
      <c r="AM61" s="157">
        <f>COUNTIFS($B$11:$B$30,AL$58,$C$11:$C$30,"D",$E$11:$E$30,"*")</f>
        <v>0</v>
      </c>
      <c r="AN61" s="149"/>
    </row>
    <row r="62" spans="1:43" s="145" customFormat="1" ht="24.75" customHeight="1">
      <c r="A62" s="149"/>
      <c r="B62" s="160" t="s">
        <v>260</v>
      </c>
      <c r="C62" s="179">
        <f>IF($AK$3="４週",SUMIFS($AK$11:$AK$30,$B$11:$B$30,C58)/4/$AH$5,IF($AK$3="歴月",SUMIFS($AK$11:$AK$30,$B$11:$B$30,C58)/$AL$5,"記載する期間を選択してください"))</f>
        <v>1</v>
      </c>
      <c r="D62" s="189"/>
      <c r="E62" s="179">
        <f>IF($AK$3="４週",SUMIFS($AK$11:$AK$30,$B$11:$B$30,E58)/4/$AH$5,IF($AK$3="歴月",SUMIFS($AK$11:$AK$30,$B$11:$B$30,E58)/$AL$5,"記載する期間を選択してください"))</f>
        <v>1</v>
      </c>
      <c r="F62" s="188"/>
      <c r="G62" s="188"/>
      <c r="H62" s="189"/>
      <c r="I62" s="179">
        <f>IF($AK$3="４週",SUMIFS($AK$11:$AK$30,$B$11:$B$30,I58)/4/$AH$5,IF($AK$3="歴月",SUMIFS($AK$11:$AK$30,$B$11:$B$30,I58)/$AL$5,"記載する期間を選択してください"))</f>
        <v>5.e-002</v>
      </c>
      <c r="J62" s="188"/>
      <c r="K62" s="188"/>
      <c r="L62" s="188"/>
      <c r="M62" s="188"/>
      <c r="N62" s="189"/>
      <c r="O62" s="179">
        <f>IF($AK$3="４週",SUMIFS($AK$11:$AK$30,$B$11:$B$30,O58)/4/$AH$5,IF($AK$3="歴月",SUMIFS($AK$11:$AK$30,$B$11:$B$30,O58)/$AL$5,"記載する期間を選択してください"))</f>
        <v>2</v>
      </c>
      <c r="P62" s="188"/>
      <c r="Q62" s="188"/>
      <c r="R62" s="188"/>
      <c r="S62" s="188"/>
      <c r="T62" s="189"/>
      <c r="U62" s="179">
        <f>IF($AK$3="４週",SUMIFS($AK$11:$AK$30,$B$11:$B$30,U58)/4/$AH$5,IF($AK$3="歴月",SUMIFS($AK$11:$AK$30,$B$11:$B$30,U58)/$AL$5,"記載する期間を選択してください"))</f>
        <v>0</v>
      </c>
      <c r="V62" s="188"/>
      <c r="W62" s="188"/>
      <c r="X62" s="188"/>
      <c r="Y62" s="188"/>
      <c r="Z62" s="189"/>
      <c r="AA62" s="179">
        <f>IF($AK$3="４週",SUMIFS($AK$11:$AK$30,$B$11:$B$30,AA58)/4/$AH$5,IF($AK$3="歴月",SUMIFS($AK$11:$AK$30,$B$11:$B$30,AA58)/$AL$5,"記載する期間を選択してください"))</f>
        <v>0</v>
      </c>
      <c r="AB62" s="188"/>
      <c r="AC62" s="188"/>
      <c r="AD62" s="188"/>
      <c r="AE62" s="188"/>
      <c r="AF62" s="189"/>
      <c r="AG62" s="179">
        <f>IF($AK$3="４週",SUMIFS($AK$11:$AK$30,$B$11:$B$30,AG58)/4/$AH$5,IF($AK$3="歴月",SUMIFS($AK$11:$AK$30,$B$11:$B$30,AG58)/$AL$5,"記載する期間を選択してください"))</f>
        <v>0</v>
      </c>
      <c r="AH62" s="188"/>
      <c r="AI62" s="188"/>
      <c r="AJ62" s="188"/>
      <c r="AK62" s="189"/>
      <c r="AL62" s="179">
        <f>IF($AK$3="４週",SUMIFS($AK$11:$AK$30,$B$11:$B$30,AL58)/4/$AH$5,IF($AK$3="歴月",SUMIFS($AK$11:$AK$30,$B$11:$B$30,AL58)/$AL$5,"記載する期間を選択してください"))</f>
        <v>0</v>
      </c>
      <c r="AM62" s="189"/>
      <c r="AN62" s="149"/>
    </row>
    <row r="63" spans="1:43" s="145" customFormat="1" ht="4.5" customHeight="1">
      <c r="A63" s="149"/>
      <c r="C63" s="180">
        <v>2</v>
      </c>
      <c r="D63" s="180"/>
      <c r="E63" s="180">
        <v>3</v>
      </c>
      <c r="F63" s="180"/>
      <c r="G63" s="180"/>
      <c r="H63" s="180"/>
      <c r="I63" s="180">
        <v>4</v>
      </c>
      <c r="J63" s="180"/>
      <c r="K63" s="180"/>
      <c r="L63" s="180"/>
      <c r="M63" s="180"/>
      <c r="N63" s="180"/>
      <c r="O63" s="180">
        <v>5</v>
      </c>
      <c r="P63" s="180"/>
      <c r="Q63" s="180"/>
      <c r="R63" s="180"/>
      <c r="S63" s="180"/>
      <c r="T63" s="180"/>
      <c r="U63" s="180">
        <v>6</v>
      </c>
      <c r="V63" s="180"/>
      <c r="W63" s="180"/>
      <c r="X63" s="180"/>
      <c r="Y63" s="180"/>
      <c r="Z63" s="180"/>
      <c r="AA63" s="180">
        <v>7</v>
      </c>
      <c r="AB63" s="180"/>
      <c r="AC63" s="180"/>
      <c r="AD63" s="180"/>
      <c r="AE63" s="180"/>
      <c r="AF63" s="180"/>
      <c r="AG63" s="180">
        <v>8</v>
      </c>
      <c r="AH63" s="180"/>
      <c r="AI63" s="180"/>
      <c r="AJ63" s="180"/>
      <c r="AK63" s="180"/>
      <c r="AL63" s="180">
        <v>9</v>
      </c>
      <c r="AM63" s="161"/>
      <c r="AN63" s="149"/>
    </row>
    <row r="64" spans="1:43" s="145" customFormat="1" ht="19.5" customHeight="1">
      <c r="A64" s="149"/>
      <c r="B64" s="155"/>
      <c r="C64" s="160" t="str">
        <v>職業指導員</v>
      </c>
      <c r="D64" s="160"/>
      <c r="E64" s="160" t="str">
        <v>生活支援員</v>
      </c>
      <c r="F64" s="160"/>
      <c r="G64" s="160"/>
      <c r="H64" s="16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61"/>
      <c r="AN64" s="149"/>
    </row>
    <row r="65" spans="1:40" s="145" customFormat="1" ht="19.5" customHeight="1">
      <c r="A65" s="149"/>
      <c r="B65" s="155"/>
      <c r="C65" s="157" t="s">
        <v>254</v>
      </c>
      <c r="D65" s="157" t="s">
        <v>255</v>
      </c>
      <c r="E65" s="157" t="s">
        <v>254</v>
      </c>
      <c r="F65" s="157" t="s">
        <v>255</v>
      </c>
      <c r="G65" s="157"/>
      <c r="H65" s="157"/>
      <c r="I65" s="180"/>
      <c r="J65" s="180"/>
      <c r="K65" s="180"/>
      <c r="L65" s="180"/>
      <c r="M65" s="180"/>
      <c r="N65" s="180"/>
      <c r="O65" s="180"/>
      <c r="P65" s="180"/>
      <c r="Q65" s="180"/>
      <c r="R65" s="180"/>
      <c r="S65" s="180"/>
      <c r="T65" s="180"/>
      <c r="U65" s="180"/>
      <c r="V65" s="180"/>
      <c r="W65" s="180"/>
      <c r="X65" s="180"/>
      <c r="Y65" s="180"/>
      <c r="Z65" s="180"/>
      <c r="AA65" s="180"/>
      <c r="AB65" s="180"/>
      <c r="AC65" s="180"/>
      <c r="AD65" s="180"/>
      <c r="AE65" s="180"/>
      <c r="AF65" s="180"/>
      <c r="AG65" s="180"/>
      <c r="AH65" s="180"/>
      <c r="AI65" s="180"/>
      <c r="AJ65" s="180"/>
      <c r="AK65" s="180"/>
      <c r="AL65" s="180"/>
      <c r="AM65" s="161"/>
      <c r="AN65" s="149"/>
    </row>
    <row r="66" spans="1:40" s="145" customFormat="1" ht="19.5" customHeight="1">
      <c r="A66" s="149"/>
      <c r="B66" s="157" t="s">
        <v>257</v>
      </c>
      <c r="C66" s="157">
        <f>COUNTIFS($B$11:$B$30,C$64,$C$11:$C$30,"A",$E$11:$E$30,"*")</f>
        <v>0</v>
      </c>
      <c r="D66" s="157">
        <f>COUNTIFS($B$11:$B$30,C$64,$C$11:$C$30,"B",$E$11:$E$30,"*")</f>
        <v>0</v>
      </c>
      <c r="E66" s="157">
        <f>COUNTIFS($B$11:$B$30,E$64,$C$11:$C$30,"A",$E$11:$E$30,"*")</f>
        <v>6</v>
      </c>
      <c r="F66" s="154">
        <f>COUNTIFS($B$11:$B$30,E$64,$C$11:$C$30,"B",$E$11:$E$30,"*")</f>
        <v>0</v>
      </c>
      <c r="G66" s="168"/>
      <c r="H66" s="199"/>
      <c r="I66" s="180"/>
      <c r="J66" s="180"/>
      <c r="K66" s="180"/>
      <c r="L66" s="180"/>
      <c r="M66" s="180"/>
      <c r="N66" s="180"/>
      <c r="O66" s="180"/>
      <c r="P66" s="180"/>
      <c r="Q66" s="180"/>
      <c r="R66" s="180"/>
      <c r="S66" s="180"/>
      <c r="T66" s="180"/>
      <c r="U66" s="180"/>
      <c r="V66" s="180"/>
      <c r="W66" s="180"/>
      <c r="X66" s="180"/>
      <c r="Y66" s="180"/>
      <c r="Z66" s="180"/>
      <c r="AA66" s="180"/>
      <c r="AB66" s="180"/>
      <c r="AC66" s="180"/>
      <c r="AD66" s="180"/>
      <c r="AE66" s="180"/>
      <c r="AF66" s="180"/>
      <c r="AG66" s="180"/>
      <c r="AH66" s="180"/>
      <c r="AI66" s="180"/>
      <c r="AJ66" s="180"/>
      <c r="AK66" s="180"/>
      <c r="AL66" s="180"/>
      <c r="AM66" s="161"/>
      <c r="AN66" s="149"/>
    </row>
    <row r="67" spans="1:40" s="145" customFormat="1" ht="19.5" customHeight="1">
      <c r="A67" s="149"/>
      <c r="B67" s="160" t="s">
        <v>259</v>
      </c>
      <c r="C67" s="157">
        <f>COUNTIFS($B$11:$B$30,C$64,$C$11:$C$30,"C",$E$11:$E$30,"*")</f>
        <v>0</v>
      </c>
      <c r="D67" s="157">
        <f>COUNTIFS($B$11:$B$30,C$64,$C$11:$C$30,"D",$E$11:$E$30,"*")</f>
        <v>0</v>
      </c>
      <c r="E67" s="157">
        <f>COUNTIFS($B$11:$B$30,E$64,$C$11:$C$30,"C",$E$11:$E$30,"*")</f>
        <v>0</v>
      </c>
      <c r="F67" s="154">
        <f>COUNTIFS($B$11:$B$30,E$64,$C$11:$C$30,"D",$E$11:$E$30,"*")</f>
        <v>0</v>
      </c>
      <c r="G67" s="168"/>
      <c r="H67" s="199"/>
      <c r="I67" s="180"/>
      <c r="J67" s="180"/>
      <c r="K67" s="180"/>
      <c r="L67" s="180"/>
      <c r="M67" s="180"/>
      <c r="N67" s="180"/>
      <c r="O67" s="180"/>
      <c r="P67" s="180"/>
      <c r="Q67" s="180"/>
      <c r="R67" s="180"/>
      <c r="S67" s="180"/>
      <c r="T67" s="180"/>
      <c r="U67" s="180"/>
      <c r="V67" s="180"/>
      <c r="W67" s="180"/>
      <c r="X67" s="180"/>
      <c r="Y67" s="180"/>
      <c r="Z67" s="180"/>
      <c r="AA67" s="180"/>
      <c r="AB67" s="180"/>
      <c r="AC67" s="180"/>
      <c r="AD67" s="180"/>
      <c r="AE67" s="180"/>
      <c r="AF67" s="180"/>
      <c r="AG67" s="180"/>
      <c r="AH67" s="180"/>
      <c r="AI67" s="180"/>
      <c r="AJ67" s="180"/>
      <c r="AK67" s="180"/>
      <c r="AL67" s="180"/>
      <c r="AM67" s="161"/>
      <c r="AN67" s="149"/>
    </row>
    <row r="68" spans="1:40" s="145" customFormat="1" ht="19.5" customHeight="1">
      <c r="A68" s="149"/>
      <c r="B68" s="160" t="s">
        <v>260</v>
      </c>
      <c r="C68" s="179">
        <f>IF($AK$3="４週",SUMIFS($AK$11:$AK$30,$B$11:$B$30,C64)/4/$AH$5,IF($AK$3="歴月",SUMIFS($AK$11:$AK$30,$B$11:$B$30,C64)/$AL$5,"記載する期間を選択してください"))</f>
        <v>0</v>
      </c>
      <c r="D68" s="189"/>
      <c r="E68" s="179">
        <f>IF($AK$3="４週",SUMIFS($AK$11:$AK$30,$B$11:$B$30,E64)/4/$AH$5,IF($AK$3="歴月",SUMIFS($AK$11:$AK$30,$B$11:$B$30,E64)/$AL$5,"記載する期間を選択してください"))</f>
        <v>5.9</v>
      </c>
      <c r="F68" s="188"/>
      <c r="G68" s="188"/>
      <c r="H68" s="189"/>
      <c r="I68" s="180"/>
      <c r="J68" s="180"/>
      <c r="K68" s="180"/>
      <c r="L68" s="180"/>
      <c r="M68" s="180"/>
      <c r="N68" s="180"/>
      <c r="O68" s="180"/>
      <c r="P68" s="180"/>
      <c r="Q68" s="180"/>
      <c r="R68" s="180"/>
      <c r="S68" s="180"/>
      <c r="T68" s="180"/>
      <c r="U68" s="180"/>
      <c r="V68" s="180"/>
      <c r="W68" s="180"/>
      <c r="X68" s="180"/>
      <c r="Y68" s="180"/>
      <c r="Z68" s="180"/>
      <c r="AA68" s="180"/>
      <c r="AB68" s="180"/>
      <c r="AC68" s="180"/>
      <c r="AD68" s="180"/>
      <c r="AE68" s="180"/>
      <c r="AF68" s="180"/>
      <c r="AG68" s="180"/>
      <c r="AH68" s="180"/>
      <c r="AI68" s="180"/>
      <c r="AJ68" s="180"/>
      <c r="AK68" s="180"/>
      <c r="AL68" s="180"/>
      <c r="AM68" s="161"/>
      <c r="AN68" s="149"/>
    </row>
    <row r="69" spans="1:40" s="145" customFormat="1" ht="3" customHeight="1">
      <c r="A69" s="149"/>
      <c r="C69" s="180">
        <v>10</v>
      </c>
      <c r="D69" s="180"/>
      <c r="E69" s="180">
        <f>C69+1</f>
        <v>11</v>
      </c>
      <c r="F69" s="180"/>
      <c r="G69" s="180"/>
      <c r="H69" s="180"/>
      <c r="I69" s="180"/>
      <c r="J69" s="180"/>
      <c r="K69" s="180"/>
      <c r="L69" s="180"/>
      <c r="M69" s="180"/>
      <c r="N69" s="180"/>
      <c r="O69" s="180"/>
      <c r="P69" s="180"/>
      <c r="Q69" s="180"/>
      <c r="R69" s="180"/>
      <c r="S69" s="180"/>
      <c r="T69" s="180"/>
      <c r="U69" s="180"/>
      <c r="V69" s="180"/>
      <c r="W69" s="180"/>
      <c r="X69" s="180"/>
      <c r="Y69" s="180"/>
      <c r="Z69" s="180"/>
      <c r="AA69" s="180"/>
      <c r="AB69" s="180"/>
      <c r="AC69" s="180"/>
      <c r="AD69" s="180"/>
      <c r="AE69" s="180"/>
      <c r="AF69" s="180"/>
      <c r="AG69" s="180"/>
      <c r="AH69" s="180"/>
      <c r="AI69" s="180"/>
      <c r="AJ69" s="180"/>
      <c r="AK69" s="180"/>
      <c r="AL69" s="180"/>
      <c r="AM69" s="161"/>
      <c r="AN69" s="149"/>
    </row>
    <row r="70" spans="1:40" ht="15" customHeight="1">
      <c r="A70" s="147" t="s">
        <v>176</v>
      </c>
      <c r="B70" s="230"/>
      <c r="C70" s="230"/>
      <c r="D70" s="230"/>
      <c r="E70" s="230"/>
      <c r="F70" s="236"/>
      <c r="G70" s="230"/>
      <c r="H70" s="180"/>
      <c r="I70" s="180"/>
      <c r="J70" s="180"/>
      <c r="K70" s="180"/>
      <c r="L70" s="180"/>
      <c r="M70" s="180"/>
      <c r="N70" s="180"/>
      <c r="O70" s="180"/>
      <c r="P70" s="180"/>
      <c r="Q70" s="180"/>
      <c r="R70" s="180">
        <v>6</v>
      </c>
      <c r="S70" s="180"/>
      <c r="T70" s="180"/>
      <c r="U70" s="180"/>
      <c r="V70" s="180"/>
      <c r="W70" s="180"/>
      <c r="X70" s="180">
        <v>7</v>
      </c>
      <c r="Y70" s="180"/>
      <c r="Z70" s="180"/>
      <c r="AA70" s="180"/>
      <c r="AB70" s="180"/>
      <c r="AC70" s="180"/>
      <c r="AD70" s="180">
        <v>8</v>
      </c>
      <c r="AE70" s="180"/>
      <c r="AF70" s="180"/>
      <c r="AG70" s="243"/>
      <c r="AH70" s="243"/>
      <c r="AI70" s="243"/>
      <c r="AJ70" s="243">
        <v>9</v>
      </c>
      <c r="AK70" s="180"/>
      <c r="AL70" s="180"/>
      <c r="AM70" s="149"/>
    </row>
    <row r="71" spans="1:40" s="147" customFormat="1" ht="15" customHeight="1">
      <c r="A71" s="147" t="s">
        <v>58</v>
      </c>
      <c r="B71" s="159"/>
      <c r="C71" s="159"/>
      <c r="D71" s="159"/>
      <c r="E71" s="159"/>
      <c r="F71" s="159"/>
      <c r="G71" s="159"/>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6"/>
      <c r="AI71" s="156"/>
      <c r="AJ71" s="156"/>
      <c r="AK71" s="156"/>
      <c r="AL71" s="156"/>
      <c r="AM71" s="156"/>
    </row>
    <row r="72" spans="1:40" s="147" customFormat="1" ht="15" customHeight="1">
      <c r="A72" s="147" t="s">
        <v>177</v>
      </c>
      <c r="B72" s="159"/>
      <c r="C72" s="159"/>
      <c r="D72" s="159"/>
      <c r="E72" s="159"/>
      <c r="F72" s="159"/>
      <c r="G72" s="159"/>
      <c r="H72" s="156"/>
      <c r="I72" s="156"/>
      <c r="J72" s="156"/>
      <c r="K72" s="156"/>
      <c r="L72" s="156"/>
      <c r="M72" s="156"/>
      <c r="N72" s="156"/>
      <c r="O72" s="156"/>
      <c r="P72" s="156"/>
      <c r="Q72" s="156"/>
      <c r="R72" s="156"/>
      <c r="S72" s="156"/>
      <c r="T72" s="156"/>
      <c r="U72" s="156"/>
      <c r="V72" s="156"/>
      <c r="W72" s="156"/>
      <c r="X72" s="156"/>
      <c r="Y72" s="156"/>
      <c r="Z72" s="156"/>
      <c r="AA72" s="156"/>
      <c r="AB72" s="156"/>
      <c r="AC72" s="156"/>
      <c r="AD72" s="156"/>
      <c r="AE72" s="156"/>
      <c r="AF72" s="156"/>
      <c r="AG72" s="156"/>
      <c r="AH72" s="156"/>
      <c r="AI72" s="156"/>
      <c r="AJ72" s="156"/>
      <c r="AK72" s="156"/>
      <c r="AL72" s="156"/>
      <c r="AM72" s="156"/>
    </row>
    <row r="73" spans="1:40" s="147" customFormat="1" ht="15" customHeight="1">
      <c r="A73" s="147" t="s">
        <v>46</v>
      </c>
      <c r="B73" s="159"/>
      <c r="C73" s="159"/>
      <c r="D73" s="159"/>
      <c r="E73" s="159"/>
      <c r="F73" s="159"/>
      <c r="G73" s="159"/>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6"/>
      <c r="AI73" s="156"/>
      <c r="AJ73" s="156"/>
      <c r="AK73" s="156"/>
      <c r="AL73" s="156"/>
      <c r="AM73" s="156"/>
    </row>
    <row r="74" spans="1:40" s="147" customFormat="1" ht="15" customHeight="1">
      <c r="A74" s="147" t="s">
        <v>178</v>
      </c>
      <c r="B74" s="159"/>
      <c r="C74" s="159"/>
      <c r="D74" s="159"/>
      <c r="E74" s="159"/>
      <c r="F74" s="159"/>
      <c r="G74" s="159"/>
      <c r="H74" s="156"/>
      <c r="I74" s="156"/>
      <c r="J74" s="156"/>
      <c r="K74" s="156"/>
      <c r="L74" s="156"/>
      <c r="M74" s="156"/>
      <c r="N74" s="156"/>
      <c r="O74" s="156"/>
      <c r="P74" s="156"/>
      <c r="Q74" s="156"/>
      <c r="R74" s="156"/>
      <c r="S74" s="156"/>
      <c r="T74" s="156"/>
      <c r="U74" s="156"/>
      <c r="V74" s="156"/>
      <c r="W74" s="156"/>
      <c r="X74" s="156"/>
      <c r="Y74" s="156"/>
      <c r="Z74" s="156"/>
      <c r="AA74" s="156"/>
      <c r="AB74" s="156"/>
      <c r="AC74" s="156"/>
      <c r="AD74" s="156"/>
      <c r="AE74" s="156"/>
      <c r="AF74" s="156"/>
      <c r="AG74" s="156"/>
      <c r="AH74" s="156"/>
      <c r="AI74" s="156"/>
      <c r="AJ74" s="156"/>
      <c r="AK74" s="156"/>
      <c r="AL74" s="156"/>
      <c r="AM74" s="156"/>
    </row>
    <row r="75" spans="1:40" ht="15" customHeight="1">
      <c r="A75" s="147" t="s">
        <v>179</v>
      </c>
      <c r="B75" s="169"/>
      <c r="C75" s="147"/>
      <c r="D75" s="147"/>
      <c r="E75" s="147"/>
      <c r="F75" s="147"/>
      <c r="G75" s="147"/>
    </row>
    <row r="76" spans="1:40" ht="15" customHeight="1">
      <c r="A76" s="147" t="s">
        <v>180</v>
      </c>
      <c r="B76" s="169"/>
      <c r="C76" s="147"/>
      <c r="D76" s="147"/>
      <c r="E76" s="147"/>
      <c r="F76" s="147"/>
      <c r="G76" s="147"/>
    </row>
    <row r="77" spans="1:40" ht="15" customHeight="1">
      <c r="A77" s="147"/>
      <c r="B77" s="157" t="s">
        <v>182</v>
      </c>
      <c r="C77" s="157" t="s">
        <v>183</v>
      </c>
      <c r="D77" s="157"/>
      <c r="E77" s="157"/>
      <c r="F77" s="147"/>
      <c r="G77" s="147"/>
    </row>
    <row r="78" spans="1:40" ht="15" customHeight="1">
      <c r="A78" s="147"/>
      <c r="B78" s="170" t="s">
        <v>186</v>
      </c>
      <c r="C78" s="181" t="s">
        <v>187</v>
      </c>
      <c r="D78" s="181"/>
      <c r="E78" s="181"/>
      <c r="F78" s="147"/>
      <c r="G78" s="147"/>
    </row>
    <row r="79" spans="1:40" ht="15" customHeight="1">
      <c r="A79" s="147"/>
      <c r="B79" s="170" t="s">
        <v>188</v>
      </c>
      <c r="C79" s="181" t="s">
        <v>189</v>
      </c>
      <c r="D79" s="181"/>
      <c r="E79" s="181"/>
      <c r="F79" s="147"/>
      <c r="G79" s="147"/>
    </row>
    <row r="80" spans="1:40" ht="15" customHeight="1">
      <c r="A80" s="147"/>
      <c r="B80" s="170" t="s">
        <v>190</v>
      </c>
      <c r="C80" s="181" t="s">
        <v>191</v>
      </c>
      <c r="D80" s="181"/>
      <c r="E80" s="181"/>
      <c r="F80" s="147"/>
      <c r="G80" s="147"/>
    </row>
    <row r="81" spans="1:7" ht="15" customHeight="1">
      <c r="A81" s="147"/>
      <c r="B81" s="170" t="s">
        <v>193</v>
      </c>
      <c r="C81" s="181" t="s">
        <v>194</v>
      </c>
      <c r="D81" s="181"/>
      <c r="E81" s="181"/>
      <c r="F81" s="147"/>
      <c r="G81" s="147"/>
    </row>
    <row r="82" spans="1:7" ht="15" customHeight="1">
      <c r="A82" s="147"/>
      <c r="B82" s="147" t="s">
        <v>196</v>
      </c>
      <c r="C82" s="147"/>
      <c r="D82" s="147"/>
      <c r="E82" s="147"/>
      <c r="F82" s="147"/>
      <c r="G82" s="147"/>
    </row>
    <row r="83" spans="1:7" ht="15" customHeight="1">
      <c r="A83" s="147"/>
      <c r="B83" s="147" t="s">
        <v>35</v>
      </c>
      <c r="C83" s="147"/>
      <c r="D83" s="147"/>
      <c r="E83" s="147"/>
      <c r="F83" s="147"/>
      <c r="G83" s="147"/>
    </row>
    <row r="84" spans="1:7" ht="15" customHeight="1">
      <c r="A84" s="147"/>
      <c r="B84" s="147" t="s">
        <v>197</v>
      </c>
      <c r="C84" s="147"/>
      <c r="D84" s="147"/>
      <c r="E84" s="147"/>
      <c r="F84" s="147"/>
      <c r="G84" s="147"/>
    </row>
    <row r="85" spans="1:7" ht="15" customHeight="1">
      <c r="A85" s="147" t="s">
        <v>198</v>
      </c>
      <c r="B85" s="169"/>
      <c r="C85" s="147"/>
      <c r="D85" s="147"/>
      <c r="E85" s="147"/>
      <c r="F85" s="147"/>
      <c r="G85" s="147"/>
    </row>
    <row r="86" spans="1:7" ht="15" customHeight="1">
      <c r="A86" s="147" t="s">
        <v>302</v>
      </c>
      <c r="B86" s="169"/>
      <c r="C86" s="147"/>
      <c r="D86" s="147"/>
      <c r="E86" s="147"/>
      <c r="F86" s="147"/>
      <c r="G86" s="147"/>
    </row>
    <row r="87" spans="1:7" ht="15" customHeight="1">
      <c r="A87" s="147" t="s">
        <v>199</v>
      </c>
      <c r="B87" s="169"/>
      <c r="C87" s="147"/>
      <c r="D87" s="147"/>
      <c r="E87" s="147"/>
      <c r="F87" s="147"/>
      <c r="G87" s="147"/>
    </row>
    <row r="88" spans="1:7" ht="15" customHeight="1">
      <c r="A88" s="147" t="s">
        <v>200</v>
      </c>
      <c r="B88" s="169"/>
      <c r="C88" s="147"/>
      <c r="D88" s="147"/>
      <c r="E88" s="147"/>
      <c r="F88" s="147"/>
      <c r="G88" s="147"/>
    </row>
    <row r="89" spans="1:7" ht="15" customHeight="1">
      <c r="A89" s="147" t="s">
        <v>202</v>
      </c>
      <c r="B89" s="169"/>
      <c r="C89" s="147"/>
      <c r="D89" s="147"/>
      <c r="E89" s="147"/>
      <c r="F89" s="147"/>
      <c r="G89" s="147"/>
    </row>
    <row r="90" spans="1:7" ht="15" customHeight="1">
      <c r="A90" s="147" t="s">
        <v>204</v>
      </c>
      <c r="B90" s="169"/>
      <c r="C90" s="147"/>
      <c r="D90" s="147"/>
      <c r="E90" s="147"/>
      <c r="F90" s="147"/>
      <c r="G90" s="147"/>
    </row>
    <row r="91" spans="1:7" ht="15" customHeight="1">
      <c r="A91" s="147"/>
      <c r="B91" s="147" t="s">
        <v>104</v>
      </c>
      <c r="C91" s="147"/>
      <c r="D91" s="147"/>
      <c r="E91" s="147"/>
      <c r="F91" s="147"/>
      <c r="G91" s="147"/>
    </row>
    <row r="92" spans="1:7" ht="15" customHeight="1">
      <c r="A92" s="147"/>
      <c r="B92" s="147" t="s">
        <v>206</v>
      </c>
      <c r="C92" s="147"/>
      <c r="D92" s="147"/>
      <c r="E92" s="147"/>
      <c r="F92" s="147"/>
      <c r="G92" s="147"/>
    </row>
    <row r="93" spans="1:7" ht="15" customHeight="1">
      <c r="A93" s="147" t="s">
        <v>138</v>
      </c>
      <c r="B93" s="169"/>
      <c r="C93" s="147"/>
      <c r="D93" s="147"/>
      <c r="E93" s="147"/>
      <c r="F93" s="147"/>
      <c r="G93" s="147"/>
    </row>
    <row r="94" spans="1:7" ht="15" customHeight="1">
      <c r="A94" s="147" t="s">
        <v>208</v>
      </c>
      <c r="B94" s="169"/>
      <c r="C94" s="147"/>
      <c r="D94" s="147"/>
      <c r="E94" s="147"/>
      <c r="F94" s="147"/>
      <c r="G94" s="147"/>
    </row>
    <row r="95" spans="1:7" ht="15" customHeight="1">
      <c r="A95" s="147" t="s">
        <v>209</v>
      </c>
      <c r="B95" s="169"/>
      <c r="C95" s="147"/>
      <c r="D95" s="147"/>
      <c r="E95" s="147"/>
      <c r="F95" s="147"/>
      <c r="G95" s="147"/>
    </row>
    <row r="96" spans="1:7" ht="15" customHeight="1">
      <c r="A96" s="147" t="s">
        <v>211</v>
      </c>
      <c r="B96" s="169"/>
      <c r="C96" s="147"/>
      <c r="D96" s="147"/>
      <c r="E96" s="147"/>
      <c r="F96" s="147"/>
      <c r="G96" s="147"/>
    </row>
    <row r="97" spans="1:7" ht="15" customHeight="1">
      <c r="A97" s="147" t="s">
        <v>213</v>
      </c>
      <c r="B97" s="169"/>
      <c r="C97" s="147"/>
      <c r="D97" s="147"/>
      <c r="E97" s="147"/>
      <c r="F97" s="147"/>
      <c r="G97" s="147"/>
    </row>
    <row r="98" spans="1:7" ht="15" customHeight="1">
      <c r="A98" s="147" t="s">
        <v>66</v>
      </c>
      <c r="B98" s="169"/>
      <c r="C98" s="147"/>
      <c r="D98" s="147"/>
      <c r="E98" s="147"/>
      <c r="F98" s="147"/>
      <c r="G98" s="147"/>
    </row>
    <row r="99" spans="1:7" ht="15" customHeight="1">
      <c r="A99" s="147" t="s">
        <v>215</v>
      </c>
      <c r="B99" s="169"/>
      <c r="C99" s="147"/>
      <c r="D99" s="147"/>
      <c r="E99" s="147"/>
      <c r="F99" s="147"/>
      <c r="G99" s="147"/>
    </row>
    <row r="100" spans="1:7" ht="15" customHeight="1">
      <c r="A100" s="147" t="s">
        <v>216</v>
      </c>
      <c r="B100" s="169"/>
      <c r="C100" s="147"/>
      <c r="D100" s="147"/>
      <c r="E100" s="147"/>
      <c r="F100" s="147"/>
      <c r="G100" s="147"/>
    </row>
  </sheetData>
  <mergeCells count="26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B36:C36"/>
    <mergeCell ref="D36:E36"/>
    <mergeCell ref="F36:K36"/>
    <mergeCell ref="L36:Q36"/>
    <mergeCell ref="R36:W36"/>
    <mergeCell ref="X36:AC36"/>
    <mergeCell ref="B37:C37"/>
    <mergeCell ref="D37:E37"/>
    <mergeCell ref="F37:K37"/>
    <mergeCell ref="L37:Q37"/>
    <mergeCell ref="R37:W37"/>
    <mergeCell ref="X37:AC37"/>
    <mergeCell ref="B38:C38"/>
    <mergeCell ref="D38:E38"/>
    <mergeCell ref="F38:K38"/>
    <mergeCell ref="L38:Q38"/>
    <mergeCell ref="R38:W38"/>
    <mergeCell ref="X38:AC38"/>
    <mergeCell ref="A41:C41"/>
    <mergeCell ref="F41:H41"/>
    <mergeCell ref="I41:K41"/>
    <mergeCell ref="L41:N41"/>
    <mergeCell ref="O41:Q41"/>
    <mergeCell ref="R41:T41"/>
    <mergeCell ref="U41:W41"/>
    <mergeCell ref="X41:Z41"/>
    <mergeCell ref="AA41:AC41"/>
    <mergeCell ref="AD41:AF41"/>
    <mergeCell ref="AG41:AI41"/>
    <mergeCell ref="AJ41:AK41"/>
    <mergeCell ref="A42:C42"/>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A44:C44"/>
    <mergeCell ref="F44:H44"/>
    <mergeCell ref="I44:K44"/>
    <mergeCell ref="L44:N44"/>
    <mergeCell ref="O44:Q44"/>
    <mergeCell ref="R44:T44"/>
    <mergeCell ref="U44:W44"/>
    <mergeCell ref="X44:Z44"/>
    <mergeCell ref="AA44:AC44"/>
    <mergeCell ref="AD44:AF44"/>
    <mergeCell ref="AG44:AI44"/>
    <mergeCell ref="AJ44:AK44"/>
    <mergeCell ref="A45:C45"/>
    <mergeCell ref="F45:H45"/>
    <mergeCell ref="I45:K45"/>
    <mergeCell ref="L45:N45"/>
    <mergeCell ref="O45:Q45"/>
    <mergeCell ref="R45:T45"/>
    <mergeCell ref="U45:W45"/>
    <mergeCell ref="X45:Z45"/>
    <mergeCell ref="AA45:AC45"/>
    <mergeCell ref="AD45:AF45"/>
    <mergeCell ref="AG45:AI45"/>
    <mergeCell ref="AJ45:AK45"/>
    <mergeCell ref="A46:C46"/>
    <mergeCell ref="F46:H46"/>
    <mergeCell ref="I46:K46"/>
    <mergeCell ref="L46:N46"/>
    <mergeCell ref="O46:Q46"/>
    <mergeCell ref="R46:T46"/>
    <mergeCell ref="U46:W46"/>
    <mergeCell ref="X46:Z46"/>
    <mergeCell ref="AA46:AC46"/>
    <mergeCell ref="AD46:AF46"/>
    <mergeCell ref="AG46:AI46"/>
    <mergeCell ref="AJ46:AK46"/>
    <mergeCell ref="A47:C47"/>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B49:C49"/>
    <mergeCell ref="F49:H49"/>
    <mergeCell ref="I49:K49"/>
    <mergeCell ref="L49:N49"/>
    <mergeCell ref="O49:Q49"/>
    <mergeCell ref="R49:T49"/>
    <mergeCell ref="U49:W49"/>
    <mergeCell ref="X49:Z49"/>
    <mergeCell ref="AA49:AC49"/>
    <mergeCell ref="AD49:AF49"/>
    <mergeCell ref="AG49:AI49"/>
    <mergeCell ref="AJ49:AK49"/>
    <mergeCell ref="A50:C50"/>
    <mergeCell ref="F50:H50"/>
    <mergeCell ref="I50:K50"/>
    <mergeCell ref="L50:N50"/>
    <mergeCell ref="O50:Q50"/>
    <mergeCell ref="R50:T50"/>
    <mergeCell ref="U50:W50"/>
    <mergeCell ref="X50:Z50"/>
    <mergeCell ref="AA50:AC50"/>
    <mergeCell ref="AD50:AF50"/>
    <mergeCell ref="AG50:AI50"/>
    <mergeCell ref="AJ50:AK50"/>
    <mergeCell ref="A54:B54"/>
    <mergeCell ref="C54:D54"/>
    <mergeCell ref="E54:H54"/>
    <mergeCell ref="I54:N54"/>
    <mergeCell ref="O54:T54"/>
    <mergeCell ref="U54:Z54"/>
    <mergeCell ref="AA54:AF54"/>
    <mergeCell ref="AG54:AK54"/>
    <mergeCell ref="AL54:AM54"/>
    <mergeCell ref="A55:B55"/>
    <mergeCell ref="C55:D55"/>
    <mergeCell ref="E55:H55"/>
    <mergeCell ref="I55:N55"/>
    <mergeCell ref="O55:T55"/>
    <mergeCell ref="U55:Z55"/>
    <mergeCell ref="AA55:AF55"/>
    <mergeCell ref="AG55:AK55"/>
    <mergeCell ref="AL55:AM55"/>
    <mergeCell ref="C58:D58"/>
    <mergeCell ref="E58:H58"/>
    <mergeCell ref="I58:N58"/>
    <mergeCell ref="O58:T58"/>
    <mergeCell ref="U58:Z58"/>
    <mergeCell ref="AA58:AF58"/>
    <mergeCell ref="AG58:AK58"/>
    <mergeCell ref="AL58:AM58"/>
    <mergeCell ref="F59:H59"/>
    <mergeCell ref="I59:K59"/>
    <mergeCell ref="L59:N59"/>
    <mergeCell ref="O59:Q59"/>
    <mergeCell ref="R59:T59"/>
    <mergeCell ref="U59:W59"/>
    <mergeCell ref="X59:Z59"/>
    <mergeCell ref="AA59:AC59"/>
    <mergeCell ref="AD59:AF59"/>
    <mergeCell ref="AG59:AI59"/>
    <mergeCell ref="AJ59:AK59"/>
    <mergeCell ref="F60:H60"/>
    <mergeCell ref="I60:K60"/>
    <mergeCell ref="L60:N60"/>
    <mergeCell ref="O60:Q60"/>
    <mergeCell ref="R60:T60"/>
    <mergeCell ref="U60:W60"/>
    <mergeCell ref="X60:Z60"/>
    <mergeCell ref="AA60:AC60"/>
    <mergeCell ref="AD60:AF60"/>
    <mergeCell ref="AG60:AI60"/>
    <mergeCell ref="AJ60:AK60"/>
    <mergeCell ref="F61:H61"/>
    <mergeCell ref="I61:K61"/>
    <mergeCell ref="L61:N61"/>
    <mergeCell ref="O61:Q61"/>
    <mergeCell ref="R61:T61"/>
    <mergeCell ref="U61:W61"/>
    <mergeCell ref="X61:Z61"/>
    <mergeCell ref="AA61:AC61"/>
    <mergeCell ref="AD61:AF61"/>
    <mergeCell ref="AG61:AI61"/>
    <mergeCell ref="AJ61:AK61"/>
    <mergeCell ref="C62:D62"/>
    <mergeCell ref="E62:H62"/>
    <mergeCell ref="I62:N62"/>
    <mergeCell ref="O62:T62"/>
    <mergeCell ref="U62:Z62"/>
    <mergeCell ref="AA62:AF62"/>
    <mergeCell ref="AG62:AK62"/>
    <mergeCell ref="AL62:AM62"/>
    <mergeCell ref="C64:D64"/>
    <mergeCell ref="E64:H64"/>
    <mergeCell ref="F65:H65"/>
    <mergeCell ref="F66:H66"/>
    <mergeCell ref="F67:H67"/>
    <mergeCell ref="C68:D68"/>
    <mergeCell ref="E68:H68"/>
    <mergeCell ref="C77:E77"/>
    <mergeCell ref="C78:E78"/>
    <mergeCell ref="C79:E79"/>
    <mergeCell ref="C80:E80"/>
    <mergeCell ref="C81:E81"/>
    <mergeCell ref="A7:A10"/>
    <mergeCell ref="B7:B8"/>
    <mergeCell ref="C7:C10"/>
    <mergeCell ref="D7:D10"/>
    <mergeCell ref="E7:E10"/>
    <mergeCell ref="AK7:AK10"/>
    <mergeCell ref="AL7:AL10"/>
    <mergeCell ref="AM7:AN10"/>
    <mergeCell ref="B9:B10"/>
    <mergeCell ref="AL42:AL50"/>
    <mergeCell ref="AM42:AM50"/>
  </mergeCells>
  <phoneticPr fontId="4"/>
  <dataValidations count="9">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type="list" allowBlank="1" showDropDown="0" showInputMessage="1" showErrorMessage="0" sqref="B11:B30">
      <formula1>INDIRECT($AK$1)</formula1>
    </dataValidation>
    <dataValidation type="whole" operator="greaterThanOrEqual" allowBlank="1" showDropDown="0" showInputMessage="1" showErrorMessage="1" sqref="AG42:AG50 I42:I50 AD42:AD50 AA42:AA50 X42:X50 U42:U50 R42:R50 O42:O50 L42:L50 D42:F50">
      <formula1>0</formula1>
    </dataValidation>
    <dataValidation operator="greaterThanOrEqual" allowBlank="1" showDropDown="0" showInputMessage="1" showErrorMessage="1" sqref="L56 I56 I51:I53 AL42:AM49 L51:L53 AJ42:AJ50"/>
    <dataValidation type="list" allowBlank="1" showDropDown="0" showInputMessage="1" showErrorMessage="1" sqref="B39:E39 D37:E37">
      <formula1>"○"</formula1>
    </dataValidation>
    <dataValidation type="list" operator="greaterThanOrEqual" allowBlank="1" showDropDown="0" showInputMessage="1" showErrorMessage="1" sqref="F37:AC37 F39:W39">
      <formula1>"○"</formula1>
    </dataValidation>
    <dataValidation type="list" allowBlank="1" showDropDown="0" showInputMessage="1" showErrorMessage="1" sqref="AN35">
      <formula1>"短期入所を含む"</formula1>
    </dataValidation>
  </dataValidations>
  <printOptions horizontalCentered="1"/>
  <pageMargins left="0.19685039370078738" right="0.19685039370078738" top="0.39370078740157477" bottom="0.19685039370078738" header="0.19685039370078738" footer="0.39370078740157477"/>
  <pageSetup paperSize="9" scale="85" fitToWidth="1" fitToHeight="0" orientation="landscape" usePrinterDefaults="1" r:id="rId1"/>
  <headerFooter alignWithMargins="0">
    <oddHeader>&amp;L&amp;"ＭＳ ゴシック,標準"&amp;10（参考様式）</oddHeader>
  </headerFooter>
  <rowBreaks count="2" manualBreakCount="2">
    <brk id="34" max="39" man="1"/>
    <brk id="69" max="3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sheetPr codeName="Sheet15">
    <pageSetUpPr fitToPage="1"/>
  </sheetPr>
  <dimension ref="A1:AN65"/>
  <sheetViews>
    <sheetView showGridLines="0" view="pageBreakPreview" zoomScale="85" zoomScaleSheetLayoutView="85" workbookViewId="0">
      <selection activeCell="AP3" sqref="AP3"/>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228</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151</v>
      </c>
      <c r="AH5" s="208">
        <v>40</v>
      </c>
      <c r="AI5" s="208"/>
      <c r="AJ5" s="208"/>
      <c r="AK5" s="204" t="s">
        <v>152</v>
      </c>
      <c r="AL5" s="215">
        <v>160</v>
      </c>
      <c r="AM5" s="204" t="s">
        <v>153</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154</v>
      </c>
      <c r="B7" s="163" t="s">
        <v>136</v>
      </c>
      <c r="C7" s="172" t="s">
        <v>156</v>
      </c>
      <c r="D7" s="157" t="s">
        <v>158</v>
      </c>
      <c r="E7" s="154" t="s">
        <v>159</v>
      </c>
      <c r="F7" s="193" t="s">
        <v>162</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163</v>
      </c>
      <c r="AL7" s="160" t="s">
        <v>165</v>
      </c>
      <c r="AM7" s="220" t="s">
        <v>3</v>
      </c>
      <c r="AN7" s="220"/>
    </row>
    <row r="8" spans="1:40" ht="15" customHeight="1">
      <c r="A8" s="152"/>
      <c r="B8" s="164"/>
      <c r="C8" s="173"/>
      <c r="D8" s="157"/>
      <c r="E8" s="154"/>
      <c r="F8" s="157" t="s">
        <v>167</v>
      </c>
      <c r="G8" s="157"/>
      <c r="H8" s="157"/>
      <c r="I8" s="157"/>
      <c r="J8" s="157"/>
      <c r="K8" s="157"/>
      <c r="L8" s="157"/>
      <c r="M8" s="157" t="s">
        <v>168</v>
      </c>
      <c r="N8" s="157"/>
      <c r="O8" s="157"/>
      <c r="P8" s="157"/>
      <c r="Q8" s="157"/>
      <c r="R8" s="157"/>
      <c r="S8" s="157"/>
      <c r="T8" s="157" t="s">
        <v>170</v>
      </c>
      <c r="U8" s="157"/>
      <c r="V8" s="157"/>
      <c r="W8" s="157"/>
      <c r="X8" s="157"/>
      <c r="Y8" s="157"/>
      <c r="Z8" s="157"/>
      <c r="AA8" s="157" t="s">
        <v>173</v>
      </c>
      <c r="AB8" s="157"/>
      <c r="AC8" s="157"/>
      <c r="AD8" s="157"/>
      <c r="AE8" s="157"/>
      <c r="AF8" s="157"/>
      <c r="AG8" s="157"/>
      <c r="AH8" s="157" t="s">
        <v>174</v>
      </c>
      <c r="AI8" s="157"/>
      <c r="AJ8" s="157"/>
      <c r="AK8" s="189"/>
      <c r="AL8" s="160"/>
      <c r="AM8" s="220"/>
      <c r="AN8" s="220"/>
    </row>
    <row r="9" spans="1:40" ht="15" customHeight="1">
      <c r="A9" s="152"/>
      <c r="B9" s="165" t="s">
        <v>221</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246"/>
      <c r="B10" s="165"/>
      <c r="C10" s="173"/>
      <c r="D10" s="256"/>
      <c r="E10" s="163"/>
      <c r="F10" s="380">
        <f>DATE($M$2,$S$2,1)</f>
        <v>46113</v>
      </c>
      <c r="G10" s="380">
        <f>DATE($M$2,$S$2,2)</f>
        <v>46114</v>
      </c>
      <c r="H10" s="380">
        <f>DATE($M$2,$S$2,3)</f>
        <v>46115</v>
      </c>
      <c r="I10" s="380">
        <f>DATE($M$2,$S$2,4)</f>
        <v>46116</v>
      </c>
      <c r="J10" s="380">
        <f>DATE($M$2,$S$2,5)</f>
        <v>46117</v>
      </c>
      <c r="K10" s="380">
        <f>DATE($M$2,$S$2,6)</f>
        <v>46118</v>
      </c>
      <c r="L10" s="380">
        <f>DATE($M$2,$S$2,7)</f>
        <v>46119</v>
      </c>
      <c r="M10" s="380">
        <f>DATE($M$2,$S$2,8)</f>
        <v>46120</v>
      </c>
      <c r="N10" s="380">
        <f>DATE($M$2,$S$2,9)</f>
        <v>46121</v>
      </c>
      <c r="O10" s="380">
        <f>DATE($M$2,$S$2,10)</f>
        <v>46122</v>
      </c>
      <c r="P10" s="380">
        <f>DATE($M$2,$S$2,11)</f>
        <v>46123</v>
      </c>
      <c r="Q10" s="380">
        <f>DATE($M$2,$S$2,12)</f>
        <v>46124</v>
      </c>
      <c r="R10" s="380">
        <f>DATE($M$2,$S$2,13)</f>
        <v>46125</v>
      </c>
      <c r="S10" s="380">
        <f>DATE($M$2,$S$2,14)</f>
        <v>46126</v>
      </c>
      <c r="T10" s="380">
        <f>DATE($M$2,$S$2,15)</f>
        <v>46127</v>
      </c>
      <c r="U10" s="380">
        <f>DATE($M$2,$S$2,16)</f>
        <v>46128</v>
      </c>
      <c r="V10" s="380">
        <f>DATE($M$2,$S$2,17)</f>
        <v>46129</v>
      </c>
      <c r="W10" s="380">
        <f>DATE($M$2,$S$2,18)</f>
        <v>46130</v>
      </c>
      <c r="X10" s="380">
        <f>DATE($M$2,$S$2,19)</f>
        <v>46131</v>
      </c>
      <c r="Y10" s="380">
        <f>DATE($M$2,$S$2,20)</f>
        <v>46132</v>
      </c>
      <c r="Z10" s="380">
        <f>DATE($M$2,$S$2,21)</f>
        <v>46133</v>
      </c>
      <c r="AA10" s="380">
        <f>DATE($M$2,$S$2,22)</f>
        <v>46134</v>
      </c>
      <c r="AB10" s="380">
        <f>DATE($M$2,$S$2,23)</f>
        <v>46135</v>
      </c>
      <c r="AC10" s="380">
        <f>DATE($M$2,$S$2,24)</f>
        <v>46136</v>
      </c>
      <c r="AD10" s="380">
        <f>DATE($M$2,$S$2,25)</f>
        <v>46137</v>
      </c>
      <c r="AE10" s="380">
        <f>DATE($M$2,$S$2,26)</f>
        <v>46138</v>
      </c>
      <c r="AF10" s="380">
        <f>DATE($M$2,$S$2,27)</f>
        <v>46139</v>
      </c>
      <c r="AG10" s="380">
        <f>DATE($M$2,$S$2,28)</f>
        <v>46140</v>
      </c>
      <c r="AH10" s="380">
        <f>IF(DAY(EOMONTH(F10,0))&lt;29,"",DATE($M$2,$S$2,29))</f>
        <v>46141</v>
      </c>
      <c r="AI10" s="380">
        <f>IF(DAY(EOMONTH(F10,0))&lt;30,"",DATE($M$2,$S$2,30))</f>
        <v>46142</v>
      </c>
      <c r="AJ10" s="380" t="str">
        <f>IF(DAY(EOMONTH(F10,0))&lt;31,"",DATE($M$2,$S$2,31))</f>
        <v/>
      </c>
      <c r="AK10" s="279"/>
      <c r="AL10" s="381"/>
      <c r="AM10" s="382"/>
      <c r="AN10" s="382"/>
    </row>
    <row r="11" spans="1:40" ht="18" customHeight="1">
      <c r="A11" s="153">
        <v>1</v>
      </c>
      <c r="B11" s="167" t="s">
        <v>223</v>
      </c>
      <c r="C11" s="175" t="s">
        <v>186</v>
      </c>
      <c r="D11" s="183"/>
      <c r="E11" s="183" t="s">
        <v>224</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312"/>
      <c r="AI11" s="312"/>
      <c r="AJ11" s="312"/>
      <c r="AK11" s="178">
        <f t="shared" ref="AK11:AK31" si="0">+SUM(F11:AJ11)</f>
        <v>160</v>
      </c>
      <c r="AL11" s="216">
        <f t="shared" ref="AL11:AL31" si="1">IF($AK$3="４週",AK11/4,AK11/(DAY(EOMONTH($F$9,0))/7))</f>
        <v>40</v>
      </c>
      <c r="AM11" s="221"/>
      <c r="AN11" s="221"/>
    </row>
    <row r="12" spans="1:40" ht="18" customHeight="1">
      <c r="A12" s="153">
        <v>2</v>
      </c>
      <c r="B12" s="167" t="s">
        <v>390</v>
      </c>
      <c r="C12" s="175" t="s">
        <v>186</v>
      </c>
      <c r="D12" s="183"/>
      <c r="E12" s="183" t="s">
        <v>400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312"/>
      <c r="AI12" s="312"/>
      <c r="AJ12" s="312"/>
      <c r="AK12" s="178">
        <f t="shared" si="0"/>
        <v>160</v>
      </c>
      <c r="AL12" s="216">
        <f t="shared" si="1"/>
        <v>40</v>
      </c>
      <c r="AM12" s="221"/>
      <c r="AN12" s="221"/>
    </row>
    <row r="13" spans="1:40" ht="18" customHeight="1">
      <c r="A13" s="153">
        <v>3</v>
      </c>
      <c r="B13" s="229"/>
      <c r="C13" s="175"/>
      <c r="D13" s="183"/>
      <c r="E13" s="183"/>
      <c r="F13" s="31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2"/>
      <c r="AG13" s="312"/>
      <c r="AH13" s="312"/>
      <c r="AI13" s="312"/>
      <c r="AJ13" s="312"/>
      <c r="AK13" s="178">
        <f t="shared" si="0"/>
        <v>0</v>
      </c>
      <c r="AL13" s="216">
        <f t="shared" si="1"/>
        <v>0</v>
      </c>
      <c r="AM13" s="221"/>
      <c r="AN13" s="221"/>
    </row>
    <row r="14" spans="1:40" ht="18" customHeight="1">
      <c r="A14" s="153">
        <v>4</v>
      </c>
      <c r="B14" s="229"/>
      <c r="C14" s="175"/>
      <c r="D14" s="183"/>
      <c r="E14" s="183"/>
      <c r="F14" s="312"/>
      <c r="G14" s="312"/>
      <c r="H14" s="312"/>
      <c r="I14" s="312"/>
      <c r="J14" s="312"/>
      <c r="K14" s="312"/>
      <c r="L14" s="312"/>
      <c r="M14" s="312"/>
      <c r="N14" s="312"/>
      <c r="O14" s="312"/>
      <c r="P14" s="312"/>
      <c r="Q14" s="312"/>
      <c r="R14" s="312"/>
      <c r="S14" s="312"/>
      <c r="T14" s="312"/>
      <c r="U14" s="312"/>
      <c r="V14" s="312"/>
      <c r="W14" s="312"/>
      <c r="X14" s="312"/>
      <c r="Y14" s="312"/>
      <c r="Z14" s="312"/>
      <c r="AA14" s="312"/>
      <c r="AB14" s="312"/>
      <c r="AC14" s="312"/>
      <c r="AD14" s="312"/>
      <c r="AE14" s="312"/>
      <c r="AF14" s="312"/>
      <c r="AG14" s="312"/>
      <c r="AH14" s="312"/>
      <c r="AI14" s="312"/>
      <c r="AJ14" s="312"/>
      <c r="AK14" s="178">
        <f t="shared" si="0"/>
        <v>0</v>
      </c>
      <c r="AL14" s="216">
        <f t="shared" si="1"/>
        <v>0</v>
      </c>
      <c r="AM14" s="221"/>
      <c r="AN14" s="221"/>
    </row>
    <row r="15" spans="1:40" ht="18" customHeight="1">
      <c r="A15" s="153">
        <v>5</v>
      </c>
      <c r="B15" s="229"/>
      <c r="C15" s="175"/>
      <c r="D15" s="183"/>
      <c r="E15" s="183"/>
      <c r="F15" s="312"/>
      <c r="G15" s="312"/>
      <c r="H15" s="312"/>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178">
        <f t="shared" si="0"/>
        <v>0</v>
      </c>
      <c r="AL15" s="216">
        <f t="shared" si="1"/>
        <v>0</v>
      </c>
      <c r="AM15" s="221"/>
      <c r="AN15" s="221"/>
    </row>
    <row r="16" spans="1:40" ht="18" customHeight="1">
      <c r="A16" s="153">
        <v>6</v>
      </c>
      <c r="B16" s="229"/>
      <c r="C16" s="175"/>
      <c r="D16" s="183"/>
      <c r="E16" s="183"/>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12"/>
      <c r="AE16" s="312"/>
      <c r="AF16" s="312"/>
      <c r="AG16" s="312"/>
      <c r="AH16" s="312"/>
      <c r="AI16" s="312"/>
      <c r="AJ16" s="312"/>
      <c r="AK16" s="178">
        <f t="shared" si="0"/>
        <v>0</v>
      </c>
      <c r="AL16" s="216">
        <f t="shared" si="1"/>
        <v>0</v>
      </c>
      <c r="AM16" s="221"/>
      <c r="AN16" s="221"/>
    </row>
    <row r="17" spans="1:40" ht="18" customHeight="1">
      <c r="A17" s="153">
        <v>7</v>
      </c>
      <c r="B17" s="229"/>
      <c r="C17" s="175"/>
      <c r="D17" s="183"/>
      <c r="E17" s="183"/>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312"/>
      <c r="AK17" s="178">
        <f t="shared" si="0"/>
        <v>0</v>
      </c>
      <c r="AL17" s="216">
        <f t="shared" si="1"/>
        <v>0</v>
      </c>
      <c r="AM17" s="221"/>
      <c r="AN17" s="221"/>
    </row>
    <row r="18" spans="1:40" ht="18" customHeight="1">
      <c r="A18" s="153">
        <v>8</v>
      </c>
      <c r="B18" s="229"/>
      <c r="C18" s="175"/>
      <c r="D18" s="183"/>
      <c r="E18" s="183"/>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178">
        <f t="shared" si="0"/>
        <v>0</v>
      </c>
      <c r="AL18" s="216">
        <f t="shared" si="1"/>
        <v>0</v>
      </c>
      <c r="AM18" s="221"/>
      <c r="AN18" s="221"/>
    </row>
    <row r="19" spans="1:40" ht="18" customHeight="1">
      <c r="A19" s="153">
        <v>9</v>
      </c>
      <c r="B19" s="229"/>
      <c r="C19" s="175"/>
      <c r="D19" s="183"/>
      <c r="E19" s="183"/>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178">
        <f t="shared" si="0"/>
        <v>0</v>
      </c>
      <c r="AL19" s="216">
        <f t="shared" si="1"/>
        <v>0</v>
      </c>
      <c r="AM19" s="221"/>
      <c r="AN19" s="221"/>
    </row>
    <row r="20" spans="1:40" ht="18" customHeight="1">
      <c r="A20" s="153">
        <v>10</v>
      </c>
      <c r="B20" s="229"/>
      <c r="C20" s="175"/>
      <c r="D20" s="183"/>
      <c r="E20" s="183"/>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178">
        <f t="shared" si="0"/>
        <v>0</v>
      </c>
      <c r="AL20" s="216">
        <f t="shared" si="1"/>
        <v>0</v>
      </c>
      <c r="AM20" s="221"/>
      <c r="AN20" s="221"/>
    </row>
    <row r="21" spans="1:40" ht="18" customHeight="1">
      <c r="A21" s="153">
        <v>11</v>
      </c>
      <c r="B21" s="229"/>
      <c r="C21" s="175"/>
      <c r="D21" s="183"/>
      <c r="E21" s="183"/>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178">
        <f t="shared" si="0"/>
        <v>0</v>
      </c>
      <c r="AL21" s="216">
        <f t="shared" si="1"/>
        <v>0</v>
      </c>
      <c r="AM21" s="221"/>
      <c r="AN21" s="221"/>
    </row>
    <row r="22" spans="1:40" ht="18" customHeight="1">
      <c r="A22" s="153">
        <v>12</v>
      </c>
      <c r="B22" s="229"/>
      <c r="C22" s="175"/>
      <c r="D22" s="183"/>
      <c r="E22" s="183"/>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178">
        <f t="shared" si="0"/>
        <v>0</v>
      </c>
      <c r="AL22" s="216">
        <f t="shared" si="1"/>
        <v>0</v>
      </c>
      <c r="AM22" s="221"/>
      <c r="AN22" s="221"/>
    </row>
    <row r="23" spans="1:40" ht="18" customHeight="1">
      <c r="A23" s="153">
        <v>13</v>
      </c>
      <c r="B23" s="229"/>
      <c r="C23" s="175"/>
      <c r="D23" s="183"/>
      <c r="E23" s="183"/>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178">
        <f t="shared" si="0"/>
        <v>0</v>
      </c>
      <c r="AL23" s="216">
        <f t="shared" si="1"/>
        <v>0</v>
      </c>
      <c r="AM23" s="221"/>
      <c r="AN23" s="221"/>
    </row>
    <row r="24" spans="1:40" ht="18" customHeight="1">
      <c r="A24" s="153">
        <v>14</v>
      </c>
      <c r="B24" s="229"/>
      <c r="C24" s="175"/>
      <c r="D24" s="183"/>
      <c r="E24" s="183"/>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178">
        <f t="shared" si="0"/>
        <v>0</v>
      </c>
      <c r="AL24" s="216">
        <f t="shared" si="1"/>
        <v>0</v>
      </c>
      <c r="AM24" s="221"/>
      <c r="AN24" s="221"/>
    </row>
    <row r="25" spans="1:40" ht="18" customHeight="1">
      <c r="A25" s="153">
        <v>15</v>
      </c>
      <c r="B25" s="229"/>
      <c r="C25" s="175"/>
      <c r="D25" s="183"/>
      <c r="E25" s="183"/>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178">
        <f t="shared" si="0"/>
        <v>0</v>
      </c>
      <c r="AL25" s="216">
        <f t="shared" si="1"/>
        <v>0</v>
      </c>
      <c r="AM25" s="221"/>
      <c r="AN25" s="221"/>
    </row>
    <row r="26" spans="1:40" ht="18" customHeight="1">
      <c r="A26" s="153">
        <v>16</v>
      </c>
      <c r="B26" s="229"/>
      <c r="C26" s="175"/>
      <c r="D26" s="183"/>
      <c r="E26" s="183"/>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178">
        <f t="shared" si="0"/>
        <v>0</v>
      </c>
      <c r="AL26" s="216">
        <f t="shared" si="1"/>
        <v>0</v>
      </c>
      <c r="AM26" s="221"/>
      <c r="AN26" s="221"/>
    </row>
    <row r="27" spans="1:40" ht="18" customHeight="1">
      <c r="A27" s="153">
        <v>17</v>
      </c>
      <c r="B27" s="229"/>
      <c r="C27" s="175"/>
      <c r="D27" s="183"/>
      <c r="E27" s="183"/>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178">
        <f t="shared" si="0"/>
        <v>0</v>
      </c>
      <c r="AL27" s="216">
        <f t="shared" si="1"/>
        <v>0</v>
      </c>
      <c r="AM27" s="221"/>
      <c r="AN27" s="221"/>
    </row>
    <row r="28" spans="1:40" ht="18" customHeight="1">
      <c r="A28" s="153">
        <v>18</v>
      </c>
      <c r="B28" s="229"/>
      <c r="C28" s="175"/>
      <c r="D28" s="183"/>
      <c r="E28" s="183"/>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178">
        <f t="shared" si="0"/>
        <v>0</v>
      </c>
      <c r="AL28" s="216">
        <f t="shared" si="1"/>
        <v>0</v>
      </c>
      <c r="AM28" s="221"/>
      <c r="AN28" s="221"/>
    </row>
    <row r="29" spans="1:40" ht="18" customHeight="1">
      <c r="A29" s="153">
        <v>19</v>
      </c>
      <c r="B29" s="229"/>
      <c r="C29" s="175"/>
      <c r="D29" s="183"/>
      <c r="E29" s="183"/>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178">
        <f t="shared" si="0"/>
        <v>0</v>
      </c>
      <c r="AL29" s="216">
        <f t="shared" si="1"/>
        <v>0</v>
      </c>
      <c r="AM29" s="221"/>
      <c r="AN29" s="221"/>
    </row>
    <row r="30" spans="1:40" ht="18" customHeight="1">
      <c r="A30" s="153">
        <v>20</v>
      </c>
      <c r="B30" s="229"/>
      <c r="C30" s="175"/>
      <c r="D30" s="183"/>
      <c r="E30" s="183"/>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178">
        <f t="shared" si="0"/>
        <v>0</v>
      </c>
      <c r="AL30" s="216">
        <f t="shared" si="1"/>
        <v>0</v>
      </c>
      <c r="AM30" s="221"/>
      <c r="AN30" s="221"/>
    </row>
    <row r="31" spans="1:40" ht="18" customHeight="1">
      <c r="A31" s="157" t="s">
        <v>144</v>
      </c>
      <c r="B31" s="157"/>
      <c r="C31" s="157"/>
      <c r="D31" s="157"/>
      <c r="E31" s="157"/>
      <c r="F31" s="178">
        <f t="shared" ref="F31:AJ31" si="2">+SUM(F11:F30)</f>
        <v>16</v>
      </c>
      <c r="G31" s="178">
        <f t="shared" si="2"/>
        <v>16</v>
      </c>
      <c r="H31" s="178">
        <f t="shared" si="2"/>
        <v>16</v>
      </c>
      <c r="I31" s="178">
        <f t="shared" si="2"/>
        <v>0</v>
      </c>
      <c r="J31" s="178">
        <f t="shared" si="2"/>
        <v>0</v>
      </c>
      <c r="K31" s="178">
        <f t="shared" si="2"/>
        <v>16</v>
      </c>
      <c r="L31" s="178">
        <f t="shared" si="2"/>
        <v>16</v>
      </c>
      <c r="M31" s="178">
        <f t="shared" si="2"/>
        <v>16</v>
      </c>
      <c r="N31" s="178">
        <f t="shared" si="2"/>
        <v>16</v>
      </c>
      <c r="O31" s="178">
        <f t="shared" si="2"/>
        <v>16</v>
      </c>
      <c r="P31" s="178">
        <f t="shared" si="2"/>
        <v>0</v>
      </c>
      <c r="Q31" s="178">
        <f t="shared" si="2"/>
        <v>0</v>
      </c>
      <c r="R31" s="178">
        <f t="shared" si="2"/>
        <v>16</v>
      </c>
      <c r="S31" s="178">
        <f t="shared" si="2"/>
        <v>16</v>
      </c>
      <c r="T31" s="178">
        <f t="shared" si="2"/>
        <v>16</v>
      </c>
      <c r="U31" s="178">
        <f t="shared" si="2"/>
        <v>16</v>
      </c>
      <c r="V31" s="178">
        <f t="shared" si="2"/>
        <v>16</v>
      </c>
      <c r="W31" s="178">
        <f t="shared" si="2"/>
        <v>0</v>
      </c>
      <c r="X31" s="178">
        <f t="shared" si="2"/>
        <v>0</v>
      </c>
      <c r="Y31" s="178">
        <f t="shared" si="2"/>
        <v>16</v>
      </c>
      <c r="Z31" s="178">
        <f t="shared" si="2"/>
        <v>16</v>
      </c>
      <c r="AA31" s="178">
        <f t="shared" si="2"/>
        <v>16</v>
      </c>
      <c r="AB31" s="178">
        <f t="shared" si="2"/>
        <v>16</v>
      </c>
      <c r="AC31" s="178">
        <f t="shared" si="2"/>
        <v>16</v>
      </c>
      <c r="AD31" s="178">
        <f t="shared" si="2"/>
        <v>0</v>
      </c>
      <c r="AE31" s="178">
        <f t="shared" si="2"/>
        <v>0</v>
      </c>
      <c r="AF31" s="178">
        <f t="shared" si="2"/>
        <v>16</v>
      </c>
      <c r="AG31" s="178">
        <f t="shared" si="2"/>
        <v>16</v>
      </c>
      <c r="AH31" s="178">
        <f t="shared" si="2"/>
        <v>0</v>
      </c>
      <c r="AI31" s="178">
        <f t="shared" si="2"/>
        <v>0</v>
      </c>
      <c r="AJ31" s="178">
        <f t="shared" si="2"/>
        <v>0</v>
      </c>
      <c r="AK31" s="178">
        <f t="shared" si="0"/>
        <v>320</v>
      </c>
      <c r="AL31" s="216">
        <f t="shared" si="1"/>
        <v>80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47" t="s">
        <v>176</v>
      </c>
      <c r="B35" s="230"/>
      <c r="C35" s="230"/>
      <c r="D35" s="230"/>
      <c r="E35" s="230"/>
      <c r="F35" s="236"/>
      <c r="G35" s="230"/>
      <c r="H35" s="180"/>
      <c r="I35" s="180"/>
      <c r="J35" s="180"/>
      <c r="K35" s="180"/>
      <c r="L35" s="180"/>
      <c r="M35" s="180"/>
      <c r="N35" s="180"/>
      <c r="O35" s="180"/>
      <c r="P35" s="180"/>
      <c r="Q35" s="180"/>
      <c r="R35" s="180">
        <v>6</v>
      </c>
      <c r="S35" s="180"/>
      <c r="T35" s="180"/>
      <c r="U35" s="180"/>
      <c r="V35" s="180"/>
      <c r="W35" s="180"/>
      <c r="X35" s="180">
        <v>7</v>
      </c>
      <c r="Y35" s="180"/>
      <c r="Z35" s="180"/>
      <c r="AA35" s="180"/>
      <c r="AB35" s="180"/>
      <c r="AC35" s="180"/>
      <c r="AD35" s="180">
        <v>8</v>
      </c>
      <c r="AE35" s="180"/>
      <c r="AF35" s="180"/>
      <c r="AG35" s="243"/>
      <c r="AH35" s="243"/>
      <c r="AI35" s="243"/>
      <c r="AJ35" s="243">
        <v>9</v>
      </c>
      <c r="AK35" s="180"/>
      <c r="AL35" s="180"/>
      <c r="AM35" s="149"/>
    </row>
    <row r="36" spans="1:39" s="147" customFormat="1" ht="15" customHeight="1">
      <c r="A36" s="147" t="s">
        <v>58</v>
      </c>
      <c r="B36" s="159"/>
      <c r="C36" s="159"/>
      <c r="D36" s="159"/>
      <c r="E36" s="159"/>
      <c r="F36" s="159"/>
      <c r="G36" s="159"/>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row>
    <row r="37" spans="1:39" s="147" customFormat="1" ht="15" customHeight="1">
      <c r="A37" s="147" t="s">
        <v>177</v>
      </c>
      <c r="B37" s="159"/>
      <c r="C37" s="159"/>
      <c r="D37" s="159"/>
      <c r="E37" s="159"/>
      <c r="F37" s="159"/>
      <c r="G37" s="159"/>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row>
    <row r="38" spans="1:39" s="147" customFormat="1" ht="15" customHeight="1">
      <c r="A38" s="147" t="s">
        <v>46</v>
      </c>
      <c r="B38" s="159"/>
      <c r="C38" s="159"/>
      <c r="D38" s="159"/>
      <c r="E38" s="159"/>
      <c r="F38" s="159"/>
      <c r="G38" s="159"/>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row>
    <row r="39" spans="1:39" s="147" customFormat="1" ht="15" customHeight="1">
      <c r="A39" s="147" t="s">
        <v>178</v>
      </c>
      <c r="B39" s="159"/>
      <c r="C39" s="159"/>
      <c r="D39" s="159"/>
      <c r="E39" s="159"/>
      <c r="F39" s="159"/>
      <c r="G39" s="159"/>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row>
    <row r="40" spans="1:39" ht="15" customHeight="1">
      <c r="A40" s="147" t="s">
        <v>179</v>
      </c>
      <c r="B40" s="169"/>
      <c r="C40" s="147"/>
      <c r="D40" s="147"/>
      <c r="E40" s="147"/>
      <c r="F40" s="147"/>
      <c r="G40" s="147"/>
    </row>
    <row r="41" spans="1:39" ht="15" customHeight="1">
      <c r="A41" s="147" t="s">
        <v>180</v>
      </c>
      <c r="B41" s="169"/>
      <c r="C41" s="147"/>
      <c r="D41" s="147"/>
      <c r="E41" s="147"/>
      <c r="F41" s="147"/>
      <c r="G41" s="147"/>
    </row>
    <row r="42" spans="1:39" ht="15" customHeight="1">
      <c r="A42" s="147"/>
      <c r="B42" s="157" t="s">
        <v>182</v>
      </c>
      <c r="C42" s="157" t="s">
        <v>183</v>
      </c>
      <c r="D42" s="157"/>
      <c r="E42" s="157"/>
      <c r="F42" s="147"/>
      <c r="G42" s="147"/>
    </row>
    <row r="43" spans="1:39" ht="15" customHeight="1">
      <c r="A43" s="147"/>
      <c r="B43" s="170" t="s">
        <v>186</v>
      </c>
      <c r="C43" s="181" t="s">
        <v>187</v>
      </c>
      <c r="D43" s="181"/>
      <c r="E43" s="181"/>
      <c r="F43" s="147"/>
      <c r="G43" s="147"/>
    </row>
    <row r="44" spans="1:39" ht="15" customHeight="1">
      <c r="A44" s="147"/>
      <c r="B44" s="170" t="s">
        <v>188</v>
      </c>
      <c r="C44" s="181" t="s">
        <v>189</v>
      </c>
      <c r="D44" s="181"/>
      <c r="E44" s="181"/>
      <c r="F44" s="147"/>
      <c r="G44" s="147"/>
    </row>
    <row r="45" spans="1:39" ht="15" customHeight="1">
      <c r="A45" s="147"/>
      <c r="B45" s="170" t="s">
        <v>190</v>
      </c>
      <c r="C45" s="181" t="s">
        <v>191</v>
      </c>
      <c r="D45" s="181"/>
      <c r="E45" s="181"/>
      <c r="F45" s="147"/>
      <c r="G45" s="147"/>
    </row>
    <row r="46" spans="1:39" ht="15" customHeight="1">
      <c r="A46" s="147"/>
      <c r="B46" s="170" t="s">
        <v>193</v>
      </c>
      <c r="C46" s="181" t="s">
        <v>194</v>
      </c>
      <c r="D46" s="181"/>
      <c r="E46" s="181"/>
      <c r="F46" s="147"/>
      <c r="G46" s="147"/>
    </row>
    <row r="47" spans="1:39" ht="15" customHeight="1">
      <c r="A47" s="147"/>
      <c r="B47" s="147" t="s">
        <v>196</v>
      </c>
      <c r="C47" s="147"/>
      <c r="D47" s="147"/>
      <c r="E47" s="147"/>
      <c r="F47" s="147"/>
      <c r="G47" s="147"/>
    </row>
    <row r="48" spans="1:39" ht="15" customHeight="1">
      <c r="A48" s="147"/>
      <c r="B48" s="147" t="s">
        <v>35</v>
      </c>
      <c r="C48" s="147"/>
      <c r="D48" s="147"/>
      <c r="E48" s="147"/>
      <c r="F48" s="147"/>
      <c r="G48" s="147"/>
    </row>
    <row r="49" spans="1:7" ht="15" customHeight="1">
      <c r="A49" s="147"/>
      <c r="B49" s="147" t="s">
        <v>197</v>
      </c>
      <c r="C49" s="147"/>
      <c r="D49" s="147"/>
      <c r="E49" s="147"/>
      <c r="F49" s="147"/>
      <c r="G49" s="147"/>
    </row>
    <row r="50" spans="1:7" ht="15" customHeight="1">
      <c r="A50" s="147" t="s">
        <v>198</v>
      </c>
      <c r="B50" s="169"/>
      <c r="C50" s="147"/>
      <c r="D50" s="147"/>
      <c r="E50" s="147"/>
      <c r="F50" s="147"/>
      <c r="G50" s="147"/>
    </row>
    <row r="51" spans="1:7" ht="15" customHeight="1">
      <c r="A51" s="147" t="s">
        <v>2</v>
      </c>
      <c r="B51" s="169"/>
      <c r="C51" s="147"/>
      <c r="D51" s="147"/>
      <c r="E51" s="147"/>
      <c r="F51" s="147"/>
      <c r="G51" s="147"/>
    </row>
    <row r="52" spans="1:7" ht="15" customHeight="1">
      <c r="A52" s="147" t="s">
        <v>199</v>
      </c>
      <c r="B52" s="169"/>
      <c r="C52" s="147"/>
      <c r="D52" s="147"/>
      <c r="E52" s="147"/>
      <c r="F52" s="147"/>
      <c r="G52" s="147"/>
    </row>
    <row r="53" spans="1:7" ht="15" customHeight="1">
      <c r="A53" s="147" t="s">
        <v>200</v>
      </c>
      <c r="B53" s="169"/>
      <c r="C53" s="147"/>
      <c r="D53" s="147"/>
      <c r="E53" s="147"/>
      <c r="F53" s="147"/>
      <c r="G53" s="147"/>
    </row>
    <row r="54" spans="1:7" ht="15" customHeight="1">
      <c r="A54" s="147" t="s">
        <v>202</v>
      </c>
      <c r="B54" s="169"/>
      <c r="C54" s="147"/>
      <c r="D54" s="147"/>
      <c r="E54" s="147"/>
      <c r="F54" s="147"/>
      <c r="G54" s="147"/>
    </row>
    <row r="55" spans="1:7" ht="15" customHeight="1">
      <c r="A55" s="147" t="s">
        <v>204</v>
      </c>
      <c r="B55" s="169"/>
      <c r="C55" s="147"/>
      <c r="D55" s="147"/>
      <c r="E55" s="147"/>
      <c r="F55" s="147"/>
      <c r="G55" s="147"/>
    </row>
    <row r="56" spans="1:7" ht="15" customHeight="1">
      <c r="A56" s="147"/>
      <c r="B56" s="147" t="s">
        <v>104</v>
      </c>
      <c r="C56" s="147"/>
      <c r="D56" s="147"/>
      <c r="E56" s="147"/>
      <c r="F56" s="147"/>
      <c r="G56" s="147"/>
    </row>
    <row r="57" spans="1:7" ht="15" customHeight="1">
      <c r="A57" s="147"/>
      <c r="B57" s="147" t="s">
        <v>206</v>
      </c>
      <c r="C57" s="147"/>
      <c r="D57" s="147"/>
      <c r="E57" s="147"/>
      <c r="F57" s="147"/>
      <c r="G57" s="147"/>
    </row>
    <row r="58" spans="1:7" ht="15" customHeight="1">
      <c r="A58" s="147" t="s">
        <v>138</v>
      </c>
      <c r="B58" s="169"/>
      <c r="C58" s="147"/>
      <c r="D58" s="147"/>
      <c r="E58" s="147"/>
      <c r="F58" s="147"/>
      <c r="G58" s="147"/>
    </row>
    <row r="59" spans="1:7" ht="15" customHeight="1">
      <c r="A59" s="147" t="s">
        <v>208</v>
      </c>
      <c r="B59" s="169"/>
      <c r="C59" s="147"/>
      <c r="D59" s="147"/>
      <c r="E59" s="147"/>
      <c r="F59" s="147"/>
      <c r="G59" s="147"/>
    </row>
    <row r="60" spans="1:7" ht="15" customHeight="1">
      <c r="A60" s="147" t="s">
        <v>209</v>
      </c>
      <c r="B60" s="169"/>
      <c r="C60" s="147"/>
      <c r="D60" s="147"/>
      <c r="E60" s="147"/>
      <c r="F60" s="147"/>
      <c r="G60" s="147"/>
    </row>
    <row r="61" spans="1:7" ht="15" customHeight="1">
      <c r="A61" s="147" t="s">
        <v>211</v>
      </c>
      <c r="B61" s="169"/>
      <c r="C61" s="147"/>
      <c r="D61" s="147"/>
      <c r="E61" s="147"/>
      <c r="F61" s="147"/>
      <c r="G61" s="147"/>
    </row>
    <row r="62" spans="1:7" ht="15" customHeight="1">
      <c r="A62" s="147" t="s">
        <v>213</v>
      </c>
      <c r="B62" s="169"/>
      <c r="C62" s="147"/>
      <c r="D62" s="147"/>
      <c r="E62" s="147"/>
      <c r="F62" s="147"/>
      <c r="G62" s="147"/>
    </row>
    <row r="63" spans="1:7" ht="15" customHeight="1">
      <c r="A63" s="147" t="s">
        <v>66</v>
      </c>
      <c r="B63" s="169"/>
      <c r="C63" s="147"/>
      <c r="D63" s="147"/>
      <c r="E63" s="147"/>
      <c r="F63" s="147"/>
      <c r="G63" s="147"/>
    </row>
    <row r="64" spans="1:7" ht="15" customHeight="1">
      <c r="A64" s="147" t="s">
        <v>215</v>
      </c>
      <c r="B64" s="169"/>
      <c r="C64" s="147"/>
      <c r="D64" s="147"/>
      <c r="E64" s="147"/>
      <c r="F64" s="147"/>
      <c r="G64" s="147"/>
    </row>
    <row r="65" spans="1:7" ht="15" customHeight="1">
      <c r="A65" s="147" t="s">
        <v>216</v>
      </c>
      <c r="B65" s="169"/>
      <c r="C65" s="147"/>
      <c r="D65" s="147"/>
      <c r="E65" s="147"/>
      <c r="F65" s="147"/>
      <c r="G65" s="147"/>
    </row>
  </sheetData>
  <mergeCells count="5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C42:E42"/>
    <mergeCell ref="C43:E43"/>
    <mergeCell ref="C44:E44"/>
    <mergeCell ref="C45:E45"/>
    <mergeCell ref="C46:E46"/>
    <mergeCell ref="A7:A10"/>
    <mergeCell ref="B7:B8"/>
    <mergeCell ref="C7:C10"/>
    <mergeCell ref="D7:D10"/>
    <mergeCell ref="E7:E10"/>
    <mergeCell ref="AK7:AK10"/>
    <mergeCell ref="AL7:AL10"/>
    <mergeCell ref="AM7:AN10"/>
    <mergeCell ref="B9:B10"/>
  </mergeCells>
  <phoneticPr fontId="4"/>
  <dataValidations count="4">
    <dataValidation type="list" allowBlank="1" showDropDown="0" showInputMessage="1" showErrorMessage="1" sqref="C11:C30">
      <formula1>"A,B,C,D"</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sheetPr codeName="Sheet32">
    <pageSetUpPr fitToPage="1"/>
  </sheetPr>
  <dimension ref="A1:AR67"/>
  <sheetViews>
    <sheetView showGridLines="0" view="pageBreakPreview" zoomScale="85" zoomScaleNormal="85" zoomScaleSheetLayoutView="85" workbookViewId="0">
      <selection activeCell="AS8" sqref="AS8"/>
    </sheetView>
  </sheetViews>
  <sheetFormatPr defaultColWidth="8.25" defaultRowHeight="21" customHeight="1"/>
  <cols>
    <col min="1" max="1" width="2.625" style="145" customWidth="1"/>
    <col min="2" max="2" width="15.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7.25" style="145" customWidth="1"/>
    <col min="42" max="42" width="3.875" style="145" customWidth="1"/>
    <col min="43" max="43" width="6.375" style="145" customWidth="1"/>
    <col min="44" max="44" width="3.875" style="145" customWidth="1"/>
    <col min="45" max="16384" width="8.25" style="145"/>
  </cols>
  <sheetData>
    <row r="1" spans="1:44"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238</v>
      </c>
      <c r="AL1" s="211"/>
      <c r="AM1" s="211"/>
      <c r="AN1" s="211"/>
    </row>
    <row r="2" spans="1:44" ht="18" customHeight="1">
      <c r="A2" s="149"/>
      <c r="B2" s="226"/>
      <c r="C2" s="226"/>
      <c r="D2" s="226"/>
      <c r="E2" s="226"/>
      <c r="F2" s="226"/>
      <c r="G2" s="226"/>
      <c r="H2" s="226"/>
      <c r="I2" s="226"/>
      <c r="J2" s="226"/>
      <c r="K2" s="226"/>
      <c r="L2" s="239"/>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t="s">
        <v>73</v>
      </c>
      <c r="AL2" s="212"/>
      <c r="AM2" s="212"/>
      <c r="AN2" s="212"/>
    </row>
    <row r="3" spans="1:44" ht="18" customHeight="1">
      <c r="A3" s="150"/>
      <c r="B3" s="227" t="s">
        <v>411</v>
      </c>
      <c r="C3" s="231">
        <v>10</v>
      </c>
      <c r="D3" s="233" t="s">
        <v>287</v>
      </c>
      <c r="E3" s="233"/>
      <c r="F3" s="233"/>
      <c r="G3" s="233"/>
      <c r="H3" s="233"/>
      <c r="I3" s="233">
        <f>IF(C3&lt;=10,2,2+ROUNDUP((C3-10)/5,0))</f>
        <v>2</v>
      </c>
      <c r="J3" s="233"/>
      <c r="K3" s="238"/>
      <c r="L3" s="24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4" ht="18" customHeight="1">
      <c r="A4" s="150"/>
      <c r="B4" s="227" t="s">
        <v>16</v>
      </c>
      <c r="C4" s="231" t="s">
        <v>391</v>
      </c>
      <c r="D4" s="231"/>
      <c r="E4" s="231"/>
      <c r="F4" s="231"/>
      <c r="G4" s="231"/>
      <c r="H4" s="231"/>
      <c r="I4" s="231"/>
      <c r="J4" s="231"/>
      <c r="K4" s="238"/>
      <c r="L4" s="24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4" ht="18" customHeight="1">
      <c r="A5" s="150"/>
      <c r="B5" s="227"/>
      <c r="C5" s="231"/>
      <c r="D5" s="231"/>
      <c r="E5" s="231"/>
      <c r="F5" s="231"/>
      <c r="G5" s="231"/>
      <c r="H5" s="231"/>
      <c r="I5" s="231"/>
      <c r="J5" s="231"/>
      <c r="K5" s="238"/>
      <c r="L5" s="241"/>
      <c r="M5" s="241"/>
      <c r="N5" s="241"/>
      <c r="O5" s="241"/>
      <c r="P5" s="241"/>
      <c r="Q5" s="241"/>
      <c r="R5" s="150"/>
      <c r="S5" s="150"/>
      <c r="U5" s="150"/>
      <c r="V5" s="150"/>
      <c r="W5" s="150"/>
      <c r="Y5" s="204"/>
      <c r="Z5" s="204"/>
      <c r="AA5" s="204"/>
      <c r="AB5" s="149"/>
      <c r="AC5" s="204"/>
      <c r="AD5" s="204"/>
      <c r="AE5" s="204"/>
      <c r="AF5" s="204"/>
      <c r="AG5" s="209" t="s">
        <v>151</v>
      </c>
      <c r="AH5" s="208">
        <v>40</v>
      </c>
      <c r="AI5" s="208"/>
      <c r="AJ5" s="208"/>
      <c r="AK5" s="204" t="s">
        <v>152</v>
      </c>
      <c r="AL5" s="244">
        <v>160</v>
      </c>
      <c r="AM5" s="204" t="s">
        <v>153</v>
      </c>
      <c r="AN5" s="149"/>
    </row>
    <row r="6" spans="1:44"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4" ht="15" customHeight="1">
      <c r="A7" s="152" t="s">
        <v>154</v>
      </c>
      <c r="B7" s="163" t="s">
        <v>136</v>
      </c>
      <c r="C7" s="172" t="s">
        <v>156</v>
      </c>
      <c r="D7" s="157" t="s">
        <v>158</v>
      </c>
      <c r="E7" s="154" t="s">
        <v>159</v>
      </c>
      <c r="F7" s="193" t="s">
        <v>162</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163</v>
      </c>
      <c r="AL7" s="160" t="s">
        <v>165</v>
      </c>
      <c r="AM7" s="220" t="s">
        <v>3</v>
      </c>
      <c r="AN7" s="220"/>
      <c r="AP7" s="251" t="s">
        <v>241</v>
      </c>
      <c r="AQ7" s="252" t="s">
        <v>205</v>
      </c>
    </row>
    <row r="8" spans="1:44" ht="15" customHeight="1">
      <c r="A8" s="152"/>
      <c r="B8" s="164"/>
      <c r="C8" s="173"/>
      <c r="D8" s="157"/>
      <c r="E8" s="154"/>
      <c r="F8" s="157" t="s">
        <v>167</v>
      </c>
      <c r="G8" s="157"/>
      <c r="H8" s="157"/>
      <c r="I8" s="157"/>
      <c r="J8" s="157"/>
      <c r="K8" s="157"/>
      <c r="L8" s="157"/>
      <c r="M8" s="157" t="s">
        <v>168</v>
      </c>
      <c r="N8" s="157"/>
      <c r="O8" s="157"/>
      <c r="P8" s="157"/>
      <c r="Q8" s="157"/>
      <c r="R8" s="157"/>
      <c r="S8" s="157"/>
      <c r="T8" s="157" t="s">
        <v>170</v>
      </c>
      <c r="U8" s="157"/>
      <c r="V8" s="157"/>
      <c r="W8" s="157"/>
      <c r="X8" s="157"/>
      <c r="Y8" s="157"/>
      <c r="Z8" s="157"/>
      <c r="AA8" s="157" t="s">
        <v>173</v>
      </c>
      <c r="AB8" s="157"/>
      <c r="AC8" s="157"/>
      <c r="AD8" s="157"/>
      <c r="AE8" s="157"/>
      <c r="AF8" s="157"/>
      <c r="AG8" s="157"/>
      <c r="AH8" s="157" t="s">
        <v>174</v>
      </c>
      <c r="AI8" s="157"/>
      <c r="AJ8" s="157"/>
      <c r="AK8" s="189"/>
      <c r="AL8" s="160"/>
      <c r="AM8" s="220"/>
      <c r="AN8" s="220"/>
      <c r="AP8" s="252"/>
      <c r="AQ8" s="252"/>
    </row>
    <row r="9" spans="1:44" ht="15" customHeight="1">
      <c r="A9" s="152"/>
      <c r="B9" s="165" t="s">
        <v>221</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c r="AP9" s="252"/>
      <c r="AQ9" s="252"/>
    </row>
    <row r="10" spans="1:44" ht="15" customHeight="1">
      <c r="A10" s="152"/>
      <c r="B10" s="228"/>
      <c r="C10" s="232"/>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c r="AP10" s="252"/>
      <c r="AQ10" s="252"/>
    </row>
    <row r="11" spans="1:44" ht="18" customHeight="1">
      <c r="A11" s="153">
        <v>1</v>
      </c>
      <c r="B11" s="229" t="s">
        <v>223</v>
      </c>
      <c r="C11" s="176" t="s">
        <v>186</v>
      </c>
      <c r="D11" s="183"/>
      <c r="E11" s="191" t="s">
        <v>393</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14">
        <f t="shared" ref="AK11:AK30" si="0">COUNTIF(F11:AJ11,$AP$11)*$AQ$11+COUNTIF(F11:AJ11,$AP$12)*$AQ$12+COUNTIF(F11:AJ11,$AP$13)*$AQ$13+COUNTIF(F11:AJ11,$AP$14)*$AQ$14+COUNTIF(F11:AJ11,$AP$15)*$AQ$15+COUNTIF(F11:AJ11,$AP$16)*$AQ$16+COUNTIF(F11:AJ11,$AP$17)*$AQ$17+COUNTIF(F11:AJ11,$AP$18)*$AQ$18+COUNTIF(F11:AJ11,$AP$19)*$AQ$19+COUNTIF(F11:AJ11,$AP$20)*$AQ$20++COUNTIF(F11:AJ11,$AP$21)*$AQ$21+COUNTIF(F11:AJ11,$AP$22)*$AQ$22+COUNTIF(F11:AJ11,$AP$23)*$AQ$23+COUNTIF(F11:AJ11,$AP$24)*$AQ$24+COUNTIF(F11:AJ11,$AP$25)*$AQ$25+COUNTIF(F11:AJ11,$AP$26)*$AQ$26+COUNTIF(F11:AJ11,$AP$27)*$AQ$27+COUNTIF(F11:AJ11,$AP$28)*$AQ$28+COUNTIF(F11:AJ11,$AP$29)*$AQ$29+COUNTIF(F11:AJ11,$AP$30)*$AQ$30+COUNTIF(F11:AJ11,$AP$31)*$AQ$31</f>
        <v>160</v>
      </c>
      <c r="AL11" s="216">
        <f t="shared" ref="AL11:AL31" si="1">IF($AK$3="４週",AK11/4,AK11/(DAY(EOMONTH($F$9,0))/7))</f>
        <v>40</v>
      </c>
      <c r="AM11" s="221"/>
      <c r="AN11" s="221"/>
      <c r="AO11" s="249"/>
      <c r="AP11" s="253">
        <v>8</v>
      </c>
      <c r="AQ11" s="254">
        <v>8</v>
      </c>
      <c r="AR11" s="249"/>
    </row>
    <row r="12" spans="1:44" ht="18" customHeight="1">
      <c r="A12" s="153">
        <v>2</v>
      </c>
      <c r="B12" s="229" t="s">
        <v>339</v>
      </c>
      <c r="C12" s="176" t="s">
        <v>186</v>
      </c>
      <c r="D12" s="183"/>
      <c r="E12" s="191" t="s">
        <v>142</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si="0"/>
        <v>160</v>
      </c>
      <c r="AL12" s="216">
        <f t="shared" si="1"/>
        <v>40</v>
      </c>
      <c r="AM12" s="221"/>
      <c r="AN12" s="221"/>
      <c r="AO12" s="249"/>
      <c r="AP12" s="253" t="s">
        <v>387</v>
      </c>
      <c r="AQ12" s="254">
        <v>3</v>
      </c>
      <c r="AR12" s="249"/>
    </row>
    <row r="13" spans="1:44" ht="18" customHeight="1">
      <c r="A13" s="153">
        <v>3</v>
      </c>
      <c r="B13" s="229" t="s">
        <v>70</v>
      </c>
      <c r="C13" s="176" t="s">
        <v>186</v>
      </c>
      <c r="D13" s="183" t="s">
        <v>261</v>
      </c>
      <c r="E13" s="191" t="s">
        <v>394</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c r="AO13" s="249"/>
      <c r="AP13" s="253" t="s">
        <v>388</v>
      </c>
      <c r="AQ13" s="254">
        <v>4</v>
      </c>
      <c r="AR13" s="249"/>
    </row>
    <row r="14" spans="1:44" ht="18" customHeight="1">
      <c r="A14" s="153">
        <v>4</v>
      </c>
      <c r="B14" s="229" t="s">
        <v>29</v>
      </c>
      <c r="C14" s="176" t="s">
        <v>186</v>
      </c>
      <c r="D14" s="183"/>
      <c r="E14" s="191" t="s">
        <v>392</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186"/>
      <c r="AI14" s="186"/>
      <c r="AJ14" s="186"/>
      <c r="AK14" s="214">
        <f t="shared" si="0"/>
        <v>160</v>
      </c>
      <c r="AL14" s="216">
        <f t="shared" si="1"/>
        <v>40</v>
      </c>
      <c r="AM14" s="221"/>
      <c r="AN14" s="221"/>
      <c r="AO14" s="249"/>
      <c r="AP14" s="253"/>
      <c r="AQ14" s="254"/>
      <c r="AR14" s="249"/>
    </row>
    <row r="15" spans="1:44" ht="18" customHeight="1">
      <c r="A15" s="153">
        <v>5</v>
      </c>
      <c r="B15" s="229" t="s">
        <v>70</v>
      </c>
      <c r="C15" s="176" t="s">
        <v>190</v>
      </c>
      <c r="D15" s="183"/>
      <c r="E15" s="191" t="s">
        <v>395</v>
      </c>
      <c r="F15" s="186" t="s">
        <v>387</v>
      </c>
      <c r="G15" s="186"/>
      <c r="H15" s="186" t="s">
        <v>387</v>
      </c>
      <c r="I15" s="186"/>
      <c r="J15" s="186"/>
      <c r="K15" s="186" t="s">
        <v>387</v>
      </c>
      <c r="L15" s="186"/>
      <c r="M15" s="186" t="s">
        <v>387</v>
      </c>
      <c r="N15" s="186"/>
      <c r="O15" s="186" t="s">
        <v>387</v>
      </c>
      <c r="P15" s="186"/>
      <c r="Q15" s="186"/>
      <c r="R15" s="186" t="s">
        <v>387</v>
      </c>
      <c r="S15" s="186"/>
      <c r="T15" s="186" t="s">
        <v>387</v>
      </c>
      <c r="U15" s="186"/>
      <c r="V15" s="186" t="s">
        <v>387</v>
      </c>
      <c r="W15" s="186"/>
      <c r="X15" s="186"/>
      <c r="Y15" s="186" t="s">
        <v>387</v>
      </c>
      <c r="Z15" s="186"/>
      <c r="AA15" s="186" t="s">
        <v>387</v>
      </c>
      <c r="AB15" s="186"/>
      <c r="AC15" s="186" t="s">
        <v>387</v>
      </c>
      <c r="AD15" s="186"/>
      <c r="AE15" s="186"/>
      <c r="AF15" s="186" t="s">
        <v>387</v>
      </c>
      <c r="AG15" s="186"/>
      <c r="AH15" s="186"/>
      <c r="AI15" s="186"/>
      <c r="AJ15" s="186"/>
      <c r="AK15" s="214">
        <f t="shared" si="0"/>
        <v>36</v>
      </c>
      <c r="AL15" s="216">
        <f t="shared" si="1"/>
        <v>9</v>
      </c>
      <c r="AM15" s="221"/>
      <c r="AN15" s="221"/>
      <c r="AO15" s="249"/>
      <c r="AP15" s="253"/>
      <c r="AQ15" s="254"/>
      <c r="AR15" s="249"/>
    </row>
    <row r="16" spans="1:44" ht="18" customHeight="1">
      <c r="A16" s="153">
        <v>6</v>
      </c>
      <c r="B16" s="229" t="s">
        <v>29</v>
      </c>
      <c r="C16" s="176" t="s">
        <v>190</v>
      </c>
      <c r="D16" s="183"/>
      <c r="E16" s="191" t="s">
        <v>201</v>
      </c>
      <c r="F16" s="186" t="s">
        <v>387</v>
      </c>
      <c r="G16" s="186" t="s">
        <v>387</v>
      </c>
      <c r="H16" s="186"/>
      <c r="I16" s="186"/>
      <c r="J16" s="186"/>
      <c r="K16" s="186"/>
      <c r="L16" s="186" t="s">
        <v>387</v>
      </c>
      <c r="M16" s="186" t="s">
        <v>387</v>
      </c>
      <c r="N16" s="186" t="s">
        <v>387</v>
      </c>
      <c r="O16" s="186"/>
      <c r="P16" s="186"/>
      <c r="Q16" s="186"/>
      <c r="R16" s="186"/>
      <c r="S16" s="186" t="s">
        <v>387</v>
      </c>
      <c r="T16" s="186" t="s">
        <v>387</v>
      </c>
      <c r="U16" s="186" t="s">
        <v>387</v>
      </c>
      <c r="V16" s="186"/>
      <c r="W16" s="186"/>
      <c r="X16" s="186"/>
      <c r="Y16" s="186"/>
      <c r="Z16" s="186" t="s">
        <v>387</v>
      </c>
      <c r="AA16" s="186" t="s">
        <v>387</v>
      </c>
      <c r="AB16" s="186" t="s">
        <v>387</v>
      </c>
      <c r="AC16" s="186"/>
      <c r="AD16" s="186"/>
      <c r="AE16" s="186"/>
      <c r="AF16" s="186"/>
      <c r="AG16" s="186" t="s">
        <v>387</v>
      </c>
      <c r="AH16" s="186"/>
      <c r="AI16" s="186"/>
      <c r="AJ16" s="186"/>
      <c r="AK16" s="214">
        <f t="shared" si="0"/>
        <v>36</v>
      </c>
      <c r="AL16" s="216">
        <f t="shared" si="1"/>
        <v>9</v>
      </c>
      <c r="AM16" s="221"/>
      <c r="AN16" s="221"/>
      <c r="AO16" s="249"/>
      <c r="AP16" s="253"/>
      <c r="AQ16" s="254"/>
      <c r="AR16" s="249"/>
    </row>
    <row r="17" spans="1:44" ht="18" customHeight="1">
      <c r="A17" s="153">
        <v>7</v>
      </c>
      <c r="B17" s="229" t="s">
        <v>29</v>
      </c>
      <c r="C17" s="176" t="s">
        <v>190</v>
      </c>
      <c r="D17" s="183"/>
      <c r="E17" s="191" t="s">
        <v>396</v>
      </c>
      <c r="F17" s="186" t="s">
        <v>388</v>
      </c>
      <c r="G17" s="186" t="s">
        <v>388</v>
      </c>
      <c r="H17" s="186" t="s">
        <v>388</v>
      </c>
      <c r="I17" s="186"/>
      <c r="J17" s="186"/>
      <c r="K17" s="186" t="s">
        <v>388</v>
      </c>
      <c r="L17" s="186" t="s">
        <v>388</v>
      </c>
      <c r="M17" s="186" t="s">
        <v>388</v>
      </c>
      <c r="N17" s="186" t="s">
        <v>388</v>
      </c>
      <c r="O17" s="186" t="s">
        <v>388</v>
      </c>
      <c r="P17" s="186"/>
      <c r="Q17" s="186"/>
      <c r="R17" s="186" t="s">
        <v>388</v>
      </c>
      <c r="S17" s="186" t="s">
        <v>388</v>
      </c>
      <c r="T17" s="186" t="s">
        <v>388</v>
      </c>
      <c r="U17" s="186" t="s">
        <v>388</v>
      </c>
      <c r="V17" s="186" t="s">
        <v>388</v>
      </c>
      <c r="W17" s="186"/>
      <c r="X17" s="186"/>
      <c r="Y17" s="186" t="s">
        <v>388</v>
      </c>
      <c r="Z17" s="186" t="s">
        <v>388</v>
      </c>
      <c r="AA17" s="186" t="s">
        <v>388</v>
      </c>
      <c r="AB17" s="186" t="s">
        <v>388</v>
      </c>
      <c r="AC17" s="186" t="s">
        <v>388</v>
      </c>
      <c r="AD17" s="186"/>
      <c r="AE17" s="186"/>
      <c r="AF17" s="186" t="s">
        <v>388</v>
      </c>
      <c r="AG17" s="186" t="s">
        <v>388</v>
      </c>
      <c r="AH17" s="186"/>
      <c r="AI17" s="186"/>
      <c r="AJ17" s="186"/>
      <c r="AK17" s="214">
        <f t="shared" si="0"/>
        <v>80</v>
      </c>
      <c r="AL17" s="216">
        <f t="shared" si="1"/>
        <v>20</v>
      </c>
      <c r="AM17" s="221"/>
      <c r="AN17" s="221"/>
      <c r="AO17" s="249"/>
      <c r="AP17" s="253"/>
      <c r="AQ17" s="254"/>
      <c r="AR17" s="249"/>
    </row>
    <row r="18" spans="1:44" ht="18" customHeight="1">
      <c r="A18" s="153">
        <v>8</v>
      </c>
      <c r="B18" s="229"/>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c r="AO18" s="249"/>
      <c r="AP18" s="253"/>
      <c r="AQ18" s="254"/>
      <c r="AR18" s="249"/>
    </row>
    <row r="19" spans="1:44" ht="18" customHeight="1">
      <c r="A19" s="153">
        <v>9</v>
      </c>
      <c r="B19" s="229"/>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c r="AO19" s="249"/>
      <c r="AP19" s="253"/>
      <c r="AQ19" s="254"/>
      <c r="AR19" s="249"/>
    </row>
    <row r="20" spans="1:44" ht="18" customHeight="1">
      <c r="A20" s="153">
        <v>10</v>
      </c>
      <c r="B20" s="229"/>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c r="AO20" s="249"/>
      <c r="AP20" s="253"/>
      <c r="AQ20" s="254"/>
      <c r="AR20" s="249"/>
    </row>
    <row r="21" spans="1:44" ht="18" customHeight="1">
      <c r="A21" s="153">
        <v>11</v>
      </c>
      <c r="B21" s="229"/>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c r="AO21" s="249"/>
      <c r="AP21" s="253"/>
      <c r="AQ21" s="254"/>
      <c r="AR21" s="249"/>
    </row>
    <row r="22" spans="1:44" ht="18" customHeight="1">
      <c r="A22" s="153">
        <v>12</v>
      </c>
      <c r="B22" s="229"/>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c r="AO22" s="249"/>
      <c r="AP22" s="253"/>
      <c r="AQ22" s="254"/>
      <c r="AR22" s="249"/>
    </row>
    <row r="23" spans="1:44" ht="18" customHeight="1">
      <c r="A23" s="153">
        <v>13</v>
      </c>
      <c r="B23" s="229"/>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c r="AO23" s="249"/>
      <c r="AP23" s="253"/>
      <c r="AQ23" s="254"/>
      <c r="AR23" s="249"/>
    </row>
    <row r="24" spans="1:44" ht="18" customHeight="1">
      <c r="A24" s="153">
        <v>14</v>
      </c>
      <c r="B24" s="229"/>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c r="AO24" s="249"/>
      <c r="AP24" s="253"/>
      <c r="AQ24" s="254"/>
      <c r="AR24" s="249"/>
    </row>
    <row r="25" spans="1:44" ht="18" customHeight="1">
      <c r="A25" s="153">
        <v>15</v>
      </c>
      <c r="B25" s="229"/>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c r="AO25" s="249"/>
      <c r="AP25" s="253"/>
      <c r="AQ25" s="254"/>
      <c r="AR25" s="249"/>
    </row>
    <row r="26" spans="1:44" ht="18" customHeight="1">
      <c r="A26" s="153">
        <v>16</v>
      </c>
      <c r="B26" s="229"/>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c r="AO26" s="249"/>
      <c r="AP26" s="253"/>
      <c r="AQ26" s="254"/>
      <c r="AR26" s="249"/>
    </row>
    <row r="27" spans="1:44" ht="18" customHeight="1">
      <c r="A27" s="153">
        <v>17</v>
      </c>
      <c r="B27" s="229"/>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c r="AO27" s="249"/>
      <c r="AP27" s="253"/>
      <c r="AQ27" s="254"/>
      <c r="AR27" s="249"/>
    </row>
    <row r="28" spans="1:44" ht="18" customHeight="1">
      <c r="A28" s="153">
        <v>18</v>
      </c>
      <c r="B28" s="229"/>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c r="AO28" s="249"/>
      <c r="AP28" s="253"/>
      <c r="AQ28" s="254"/>
      <c r="AR28" s="249"/>
    </row>
    <row r="29" spans="1:44" ht="18" customHeight="1">
      <c r="A29" s="153">
        <v>19</v>
      </c>
      <c r="B29" s="229"/>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c r="AO29" s="249"/>
      <c r="AP29" s="253"/>
      <c r="AQ29" s="254"/>
      <c r="AR29" s="249"/>
    </row>
    <row r="30" spans="1:44" ht="18" customHeight="1">
      <c r="A30" s="153">
        <v>20</v>
      </c>
      <c r="B30" s="229"/>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c r="AO30" s="249"/>
      <c r="AP30" s="253"/>
      <c r="AQ30" s="254"/>
      <c r="AR30" s="249"/>
    </row>
    <row r="31" spans="1:44" ht="18" customHeight="1">
      <c r="A31" s="157" t="s">
        <v>144</v>
      </c>
      <c r="B31" s="157"/>
      <c r="C31" s="157"/>
      <c r="D31" s="157"/>
      <c r="E31" s="157"/>
      <c r="F31" s="178">
        <f t="shared" ref="F31:AJ31" si="2">+SUM(F11:F30)</f>
        <v>32</v>
      </c>
      <c r="G31" s="178">
        <f t="shared" si="2"/>
        <v>32</v>
      </c>
      <c r="H31" s="178">
        <f t="shared" si="2"/>
        <v>32</v>
      </c>
      <c r="I31" s="178">
        <f t="shared" si="2"/>
        <v>0</v>
      </c>
      <c r="J31" s="178">
        <f t="shared" si="2"/>
        <v>0</v>
      </c>
      <c r="K31" s="178">
        <f t="shared" si="2"/>
        <v>32</v>
      </c>
      <c r="L31" s="178">
        <f t="shared" si="2"/>
        <v>32</v>
      </c>
      <c r="M31" s="178">
        <f t="shared" si="2"/>
        <v>32</v>
      </c>
      <c r="N31" s="178">
        <f t="shared" si="2"/>
        <v>32</v>
      </c>
      <c r="O31" s="178">
        <f t="shared" si="2"/>
        <v>32</v>
      </c>
      <c r="P31" s="178">
        <f t="shared" si="2"/>
        <v>0</v>
      </c>
      <c r="Q31" s="178">
        <f t="shared" si="2"/>
        <v>0</v>
      </c>
      <c r="R31" s="178">
        <f t="shared" si="2"/>
        <v>32</v>
      </c>
      <c r="S31" s="178">
        <f t="shared" si="2"/>
        <v>32</v>
      </c>
      <c r="T31" s="178">
        <f t="shared" si="2"/>
        <v>32</v>
      </c>
      <c r="U31" s="178">
        <f t="shared" si="2"/>
        <v>32</v>
      </c>
      <c r="V31" s="178">
        <f t="shared" si="2"/>
        <v>32</v>
      </c>
      <c r="W31" s="178">
        <f t="shared" si="2"/>
        <v>0</v>
      </c>
      <c r="X31" s="178">
        <f t="shared" si="2"/>
        <v>0</v>
      </c>
      <c r="Y31" s="178">
        <f t="shared" si="2"/>
        <v>32</v>
      </c>
      <c r="Z31" s="178">
        <f t="shared" si="2"/>
        <v>32</v>
      </c>
      <c r="AA31" s="178">
        <f t="shared" si="2"/>
        <v>32</v>
      </c>
      <c r="AB31" s="178">
        <f t="shared" si="2"/>
        <v>32</v>
      </c>
      <c r="AC31" s="178">
        <f t="shared" si="2"/>
        <v>32</v>
      </c>
      <c r="AD31" s="178">
        <f t="shared" si="2"/>
        <v>0</v>
      </c>
      <c r="AE31" s="178">
        <f t="shared" si="2"/>
        <v>0</v>
      </c>
      <c r="AF31" s="178">
        <f t="shared" si="2"/>
        <v>32</v>
      </c>
      <c r="AG31" s="178">
        <f t="shared" si="2"/>
        <v>32</v>
      </c>
      <c r="AH31" s="178">
        <f t="shared" si="2"/>
        <v>0</v>
      </c>
      <c r="AI31" s="178">
        <f t="shared" si="2"/>
        <v>0</v>
      </c>
      <c r="AJ31" s="178">
        <f t="shared" si="2"/>
        <v>0</v>
      </c>
      <c r="AK31" s="214">
        <f>+SUM(F31:AJ31)</f>
        <v>640</v>
      </c>
      <c r="AL31" s="216">
        <f t="shared" si="1"/>
        <v>160</v>
      </c>
      <c r="AM31" s="246"/>
      <c r="AN31" s="246"/>
      <c r="AO31" s="250"/>
      <c r="AP31" s="253"/>
      <c r="AQ31" s="254"/>
      <c r="AR31" s="250"/>
    </row>
    <row r="32" spans="1:44" ht="14.25">
      <c r="A32" s="383" t="s">
        <v>107</v>
      </c>
      <c r="B32" s="225"/>
      <c r="C32" s="225"/>
      <c r="D32" s="225"/>
      <c r="E32" s="225"/>
      <c r="F32" s="234"/>
      <c r="G32" s="234"/>
      <c r="H32" s="234"/>
      <c r="I32" s="234"/>
      <c r="J32" s="234"/>
      <c r="K32" s="234"/>
      <c r="L32" s="234"/>
      <c r="M32" s="234"/>
      <c r="N32" s="234"/>
      <c r="O32" s="234"/>
      <c r="P32" s="234"/>
      <c r="Q32" s="234"/>
      <c r="R32" s="234"/>
      <c r="S32" s="234"/>
      <c r="T32" s="234"/>
      <c r="U32" s="234"/>
      <c r="V32" s="234"/>
      <c r="W32" s="234"/>
      <c r="X32" s="234"/>
      <c r="Y32" s="234"/>
      <c r="Z32" s="234"/>
      <c r="AA32" s="234"/>
      <c r="AB32" s="234"/>
      <c r="AC32" s="234"/>
      <c r="AD32" s="234"/>
      <c r="AE32" s="234"/>
      <c r="AF32" s="234"/>
      <c r="AG32" s="234"/>
      <c r="AH32" s="234"/>
      <c r="AI32" s="234"/>
      <c r="AJ32" s="234"/>
      <c r="AK32" s="245"/>
      <c r="AL32" s="245"/>
      <c r="AM32" s="247"/>
      <c r="AN32" s="248"/>
    </row>
    <row r="33" spans="1:43" ht="15" customHeight="1">
      <c r="A33" s="225" t="s">
        <v>315</v>
      </c>
      <c r="B33" s="225"/>
      <c r="C33" s="225" t="s">
        <v>181</v>
      </c>
      <c r="D33" s="225"/>
      <c r="E33" s="225"/>
      <c r="F33" s="235"/>
      <c r="G33" s="237"/>
      <c r="H33" s="237"/>
      <c r="I33" s="237"/>
      <c r="J33" s="237"/>
      <c r="K33" s="237"/>
      <c r="L33" s="237"/>
      <c r="M33" s="237"/>
      <c r="N33" s="237"/>
      <c r="O33" s="237"/>
      <c r="P33" s="237"/>
      <c r="Q33" s="237"/>
      <c r="R33" s="237"/>
      <c r="S33" s="237"/>
      <c r="T33" s="242"/>
      <c r="U33" s="155"/>
      <c r="V33" s="155"/>
      <c r="W33" s="149"/>
    </row>
    <row r="34" spans="1:43" ht="15" customHeight="1">
      <c r="A34" s="225"/>
      <c r="B34" s="225"/>
      <c r="C34" s="225" t="s">
        <v>281</v>
      </c>
      <c r="D34" s="225"/>
      <c r="E34" s="225"/>
      <c r="F34" s="235" t="s">
        <v>356</v>
      </c>
      <c r="G34" s="237"/>
      <c r="H34" s="237"/>
      <c r="I34" s="237"/>
      <c r="J34" s="237"/>
      <c r="K34" s="237"/>
      <c r="L34" s="237"/>
      <c r="M34" s="237"/>
      <c r="N34" s="237"/>
      <c r="O34" s="237"/>
      <c r="P34" s="237"/>
      <c r="Q34" s="237"/>
      <c r="R34" s="237"/>
      <c r="S34" s="237"/>
      <c r="T34" s="242"/>
      <c r="U34" s="155"/>
      <c r="V34" s="155"/>
      <c r="W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55"/>
      <c r="V35" s="155"/>
      <c r="W35" s="149"/>
    </row>
    <row r="36" spans="1:43" ht="15" customHeight="1">
      <c r="A36" s="147" t="s">
        <v>176</v>
      </c>
      <c r="B36" s="230"/>
      <c r="C36" s="230"/>
      <c r="D36" s="230"/>
      <c r="E36" s="230"/>
      <c r="F36" s="236"/>
      <c r="G36" s="230"/>
      <c r="H36" s="180"/>
      <c r="I36" s="180"/>
      <c r="J36" s="180"/>
      <c r="K36" s="180"/>
      <c r="L36" s="180"/>
      <c r="M36" s="180"/>
      <c r="N36" s="180"/>
      <c r="O36" s="180"/>
      <c r="P36" s="180"/>
      <c r="Q36" s="180"/>
      <c r="R36" s="180">
        <v>6</v>
      </c>
      <c r="S36" s="180"/>
      <c r="T36" s="180"/>
      <c r="U36" s="180"/>
      <c r="V36" s="180"/>
      <c r="W36" s="180"/>
      <c r="X36" s="180">
        <v>7</v>
      </c>
      <c r="Y36" s="180"/>
      <c r="Z36" s="180"/>
      <c r="AA36" s="180"/>
      <c r="AB36" s="180"/>
      <c r="AC36" s="180"/>
      <c r="AD36" s="180">
        <v>8</v>
      </c>
      <c r="AE36" s="180"/>
      <c r="AF36" s="180"/>
      <c r="AG36" s="243"/>
      <c r="AH36" s="243"/>
      <c r="AI36" s="243"/>
      <c r="AJ36" s="243">
        <v>9</v>
      </c>
      <c r="AK36" s="180"/>
      <c r="AL36" s="180"/>
      <c r="AM36" s="149"/>
      <c r="AP36" s="147"/>
      <c r="AQ36" s="147"/>
    </row>
    <row r="37" spans="1:43" s="147" customFormat="1" ht="15" customHeight="1">
      <c r="A37" s="147" t="s">
        <v>58</v>
      </c>
      <c r="B37" s="159"/>
      <c r="C37" s="159"/>
      <c r="D37" s="159"/>
      <c r="E37" s="159"/>
      <c r="F37" s="159"/>
      <c r="G37" s="159"/>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P37" s="187"/>
      <c r="AQ37" s="187"/>
    </row>
    <row r="38" spans="1:43" s="147" customFormat="1" ht="15" customHeight="1">
      <c r="A38" s="147" t="s">
        <v>177</v>
      </c>
      <c r="B38" s="159"/>
      <c r="C38" s="159"/>
      <c r="D38" s="159"/>
      <c r="E38" s="159"/>
      <c r="F38" s="159"/>
      <c r="G38" s="159"/>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c r="AP38" s="187"/>
      <c r="AQ38" s="187"/>
    </row>
    <row r="39" spans="1:43" s="147" customFormat="1" ht="15" customHeight="1">
      <c r="A39" s="159" t="s">
        <v>340</v>
      </c>
      <c r="C39" s="159"/>
      <c r="D39" s="159"/>
      <c r="E39" s="159"/>
      <c r="F39" s="159"/>
      <c r="G39" s="159"/>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P39" s="187"/>
      <c r="AQ39" s="187"/>
    </row>
    <row r="40" spans="1:43" s="147" customFormat="1" ht="15" customHeight="1">
      <c r="A40" s="147" t="s">
        <v>46</v>
      </c>
      <c r="B40" s="159"/>
      <c r="C40" s="159"/>
      <c r="D40" s="159"/>
      <c r="E40" s="159"/>
      <c r="F40" s="159"/>
      <c r="G40" s="159"/>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P40" s="187"/>
      <c r="AQ40" s="187"/>
    </row>
    <row r="41" spans="1:43" s="147" customFormat="1" ht="15" customHeight="1">
      <c r="A41" s="147" t="s">
        <v>178</v>
      </c>
      <c r="B41" s="159"/>
      <c r="C41" s="159"/>
      <c r="D41" s="159"/>
      <c r="E41" s="159"/>
      <c r="F41" s="159"/>
      <c r="G41" s="159"/>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c r="AL41" s="156"/>
      <c r="AM41" s="156"/>
      <c r="AP41" s="187"/>
      <c r="AQ41" s="187"/>
    </row>
    <row r="42" spans="1:43" ht="15" customHeight="1">
      <c r="A42" s="147" t="s">
        <v>179</v>
      </c>
      <c r="B42" s="169"/>
      <c r="C42" s="147"/>
      <c r="D42" s="147"/>
      <c r="E42" s="147"/>
      <c r="F42" s="147"/>
      <c r="G42" s="147"/>
    </row>
    <row r="43" spans="1:43" ht="15" customHeight="1">
      <c r="A43" s="147" t="s">
        <v>180</v>
      </c>
      <c r="B43" s="169"/>
      <c r="C43" s="147"/>
      <c r="D43" s="147"/>
      <c r="E43" s="147"/>
      <c r="F43" s="147"/>
      <c r="G43" s="147"/>
    </row>
    <row r="44" spans="1:43" ht="15" customHeight="1">
      <c r="A44" s="147"/>
      <c r="B44" s="157" t="s">
        <v>182</v>
      </c>
      <c r="C44" s="157" t="s">
        <v>183</v>
      </c>
      <c r="D44" s="157"/>
      <c r="E44" s="157"/>
      <c r="F44" s="147"/>
      <c r="G44" s="147"/>
    </row>
    <row r="45" spans="1:43" ht="15" customHeight="1">
      <c r="A45" s="147"/>
      <c r="B45" s="170" t="s">
        <v>186</v>
      </c>
      <c r="C45" s="181" t="s">
        <v>187</v>
      </c>
      <c r="D45" s="181"/>
      <c r="E45" s="181"/>
      <c r="F45" s="147"/>
      <c r="G45" s="147"/>
    </row>
    <row r="46" spans="1:43" ht="15" customHeight="1">
      <c r="A46" s="147"/>
      <c r="B46" s="170" t="s">
        <v>188</v>
      </c>
      <c r="C46" s="181" t="s">
        <v>189</v>
      </c>
      <c r="D46" s="181"/>
      <c r="E46" s="181"/>
      <c r="F46" s="147"/>
      <c r="G46" s="147"/>
    </row>
    <row r="47" spans="1:43" ht="15" customHeight="1">
      <c r="A47" s="147"/>
      <c r="B47" s="170" t="s">
        <v>190</v>
      </c>
      <c r="C47" s="181" t="s">
        <v>191</v>
      </c>
      <c r="D47" s="181"/>
      <c r="E47" s="181"/>
      <c r="F47" s="147"/>
      <c r="G47" s="147"/>
    </row>
    <row r="48" spans="1:43" ht="15" customHeight="1">
      <c r="A48" s="147"/>
      <c r="B48" s="170" t="s">
        <v>193</v>
      </c>
      <c r="C48" s="181" t="s">
        <v>194</v>
      </c>
      <c r="D48" s="181"/>
      <c r="E48" s="181"/>
      <c r="F48" s="147"/>
      <c r="G48" s="147"/>
    </row>
    <row r="49" spans="1:7" ht="15" customHeight="1">
      <c r="A49" s="147"/>
      <c r="B49" s="147" t="s">
        <v>196</v>
      </c>
      <c r="C49" s="147"/>
      <c r="D49" s="147"/>
      <c r="E49" s="147"/>
      <c r="F49" s="147"/>
      <c r="G49" s="147"/>
    </row>
    <row r="50" spans="1:7" ht="15" customHeight="1">
      <c r="A50" s="147"/>
      <c r="B50" s="147" t="s">
        <v>35</v>
      </c>
      <c r="C50" s="147"/>
      <c r="D50" s="147"/>
      <c r="E50" s="147"/>
      <c r="F50" s="147"/>
      <c r="G50" s="147"/>
    </row>
    <row r="51" spans="1:7" ht="15" customHeight="1">
      <c r="A51" s="147"/>
      <c r="B51" s="147" t="s">
        <v>197</v>
      </c>
      <c r="C51" s="147"/>
      <c r="D51" s="147"/>
      <c r="E51" s="147"/>
      <c r="F51" s="147"/>
      <c r="G51" s="147"/>
    </row>
    <row r="52" spans="1:7" ht="15" customHeight="1">
      <c r="A52" s="147" t="s">
        <v>198</v>
      </c>
      <c r="B52" s="169"/>
      <c r="C52" s="147"/>
      <c r="D52" s="147"/>
      <c r="E52" s="147"/>
      <c r="F52" s="147"/>
      <c r="G52" s="147"/>
    </row>
    <row r="53" spans="1:7" ht="15" customHeight="1">
      <c r="A53" s="147" t="s">
        <v>341</v>
      </c>
      <c r="B53" s="169"/>
      <c r="C53" s="147"/>
      <c r="D53" s="147"/>
      <c r="E53" s="147"/>
      <c r="F53" s="147"/>
      <c r="G53" s="147"/>
    </row>
    <row r="54" spans="1:7" ht="15" customHeight="1">
      <c r="A54" s="147" t="s">
        <v>199</v>
      </c>
      <c r="B54" s="169"/>
      <c r="C54" s="147"/>
      <c r="D54" s="147"/>
      <c r="E54" s="147"/>
      <c r="F54" s="147"/>
      <c r="G54" s="147"/>
    </row>
    <row r="55" spans="1:7" ht="15" customHeight="1">
      <c r="A55" s="147" t="s">
        <v>200</v>
      </c>
      <c r="B55" s="169"/>
      <c r="C55" s="147"/>
      <c r="D55" s="147"/>
      <c r="E55" s="147"/>
      <c r="F55" s="147"/>
      <c r="G55" s="147"/>
    </row>
    <row r="56" spans="1:7" ht="15" customHeight="1">
      <c r="A56" s="147" t="s">
        <v>202</v>
      </c>
      <c r="B56" s="169"/>
      <c r="C56" s="147"/>
      <c r="D56" s="147"/>
      <c r="E56" s="147"/>
      <c r="F56" s="147"/>
      <c r="G56" s="147"/>
    </row>
    <row r="57" spans="1:7" ht="15" customHeight="1">
      <c r="A57" s="147" t="s">
        <v>204</v>
      </c>
      <c r="B57" s="169"/>
      <c r="C57" s="147"/>
      <c r="D57" s="147"/>
      <c r="E57" s="147"/>
      <c r="F57" s="147"/>
      <c r="G57" s="147"/>
    </row>
    <row r="58" spans="1:7" ht="15" customHeight="1">
      <c r="A58" s="147"/>
      <c r="B58" s="147" t="s">
        <v>104</v>
      </c>
      <c r="C58" s="147"/>
      <c r="D58" s="147"/>
      <c r="E58" s="147"/>
      <c r="F58" s="147"/>
      <c r="G58" s="147"/>
    </row>
    <row r="59" spans="1:7" ht="15" customHeight="1">
      <c r="A59" s="147"/>
      <c r="B59" s="147" t="s">
        <v>206</v>
      </c>
      <c r="C59" s="147"/>
      <c r="D59" s="147"/>
      <c r="E59" s="147"/>
      <c r="F59" s="147"/>
      <c r="G59" s="147"/>
    </row>
    <row r="60" spans="1:7" ht="15" customHeight="1">
      <c r="A60" s="147" t="s">
        <v>138</v>
      </c>
      <c r="B60" s="169"/>
      <c r="C60" s="147"/>
      <c r="D60" s="147"/>
      <c r="E60" s="147"/>
      <c r="F60" s="147"/>
      <c r="G60" s="147"/>
    </row>
    <row r="61" spans="1:7" ht="15" customHeight="1">
      <c r="A61" s="147" t="s">
        <v>208</v>
      </c>
      <c r="B61" s="169"/>
      <c r="C61" s="147"/>
      <c r="D61" s="147"/>
      <c r="E61" s="147"/>
      <c r="F61" s="147"/>
      <c r="G61" s="147"/>
    </row>
    <row r="62" spans="1:7" ht="15" customHeight="1">
      <c r="A62" s="147" t="s">
        <v>209</v>
      </c>
      <c r="B62" s="169"/>
      <c r="C62" s="147"/>
      <c r="D62" s="147"/>
      <c r="E62" s="147"/>
      <c r="F62" s="147"/>
      <c r="G62" s="147"/>
    </row>
    <row r="63" spans="1:7" ht="15" customHeight="1">
      <c r="A63" s="147" t="s">
        <v>211</v>
      </c>
      <c r="B63" s="169"/>
      <c r="C63" s="147"/>
      <c r="D63" s="147"/>
      <c r="E63" s="147"/>
      <c r="F63" s="147"/>
      <c r="G63" s="147"/>
    </row>
    <row r="64" spans="1:7" ht="15" customHeight="1">
      <c r="A64" s="147" t="s">
        <v>213</v>
      </c>
      <c r="B64" s="169"/>
      <c r="C64" s="147"/>
      <c r="D64" s="147"/>
      <c r="E64" s="147"/>
      <c r="F64" s="147"/>
      <c r="G64" s="147"/>
    </row>
    <row r="65" spans="1:7" ht="15" customHeight="1">
      <c r="A65" s="147" t="s">
        <v>66</v>
      </c>
      <c r="B65" s="169"/>
      <c r="C65" s="147"/>
      <c r="D65" s="147"/>
      <c r="E65" s="147"/>
      <c r="F65" s="147"/>
      <c r="G65" s="147"/>
    </row>
    <row r="66" spans="1:7" ht="15" customHeight="1">
      <c r="A66" s="147" t="s">
        <v>215</v>
      </c>
      <c r="B66" s="169"/>
      <c r="C66" s="147"/>
      <c r="D66" s="147"/>
      <c r="E66" s="147"/>
      <c r="F66" s="147"/>
      <c r="G66" s="147"/>
    </row>
    <row r="67" spans="1:7" ht="15" customHeight="1">
      <c r="A67" s="147" t="s">
        <v>216</v>
      </c>
      <c r="B67" s="169"/>
      <c r="C67" s="147"/>
      <c r="D67" s="147"/>
      <c r="E67" s="147"/>
      <c r="F67" s="147"/>
      <c r="G67" s="147"/>
    </row>
  </sheetData>
  <mergeCells count="65">
    <mergeCell ref="AK1:AN1"/>
    <mergeCell ref="B2:C2"/>
    <mergeCell ref="D2:K2"/>
    <mergeCell ref="M2:P2"/>
    <mergeCell ref="Q2:R2"/>
    <mergeCell ref="S2:T2"/>
    <mergeCell ref="U2:V2"/>
    <mergeCell ref="AK2:AN2"/>
    <mergeCell ref="D3:H3"/>
    <mergeCell ref="I3:J3"/>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2:E32"/>
    <mergeCell ref="C33:E33"/>
    <mergeCell ref="F33:T33"/>
    <mergeCell ref="C34:E34"/>
    <mergeCell ref="F34:T34"/>
    <mergeCell ref="C44:E44"/>
    <mergeCell ref="C45:E45"/>
    <mergeCell ref="C46:E46"/>
    <mergeCell ref="C47:E47"/>
    <mergeCell ref="C48:E48"/>
    <mergeCell ref="B4:B5"/>
    <mergeCell ref="C4:J5"/>
    <mergeCell ref="A7:A10"/>
    <mergeCell ref="B7:B8"/>
    <mergeCell ref="C7:C10"/>
    <mergeCell ref="D7:D10"/>
    <mergeCell ref="E7:E10"/>
    <mergeCell ref="AK7:AK10"/>
    <mergeCell ref="AL7:AL10"/>
    <mergeCell ref="AM7:AN10"/>
    <mergeCell ref="AP7:AP10"/>
    <mergeCell ref="AQ7:AQ10"/>
    <mergeCell ref="B9:B10"/>
    <mergeCell ref="A33:B34"/>
  </mergeCells>
  <phoneticPr fontId="4"/>
  <dataValidations count="5">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0" sqref="B13:B30">
      <formula1>INDIRECT($AK$1)</formula1>
    </dataValidation>
    <dataValidation type="list" allowBlank="1" showDropDown="0" showInputMessage="1" showErrorMessage="1" sqref="C11:C30">
      <formula1>"A,B,C,D"</formula1>
    </dataValidation>
    <dataValidation allowBlank="1" showDropDown="0" showInputMessage="1" showErrorMessage="0" sqref="B11:B12"/>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5"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sheetPr codeName="Sheet23">
    <pageSetUpPr fitToPage="1"/>
  </sheetPr>
  <dimension ref="A1:AR65"/>
  <sheetViews>
    <sheetView showGridLines="0" view="pageBreakPreview" zoomScale="85" zoomScaleSheetLayoutView="85" workbookViewId="0">
      <selection activeCell="AT8" sqref="AT8"/>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7.25" style="145" customWidth="1"/>
    <col min="42" max="42" width="3.875" style="145" customWidth="1"/>
    <col min="43" max="43" width="6.375" style="145" customWidth="1"/>
    <col min="44" max="44" width="3.875" style="145" customWidth="1"/>
    <col min="45" max="16384" width="8.25" style="145"/>
  </cols>
  <sheetData>
    <row r="1" spans="1:44"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60</v>
      </c>
      <c r="AL1" s="211"/>
      <c r="AM1" s="211"/>
      <c r="AN1" s="211"/>
    </row>
    <row r="2" spans="1:44"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c r="AL2" s="212"/>
      <c r="AM2" s="212"/>
      <c r="AN2" s="212"/>
    </row>
    <row r="3" spans="1:44" ht="18" customHeight="1">
      <c r="A3" s="150"/>
      <c r="B3" s="227" t="s">
        <v>16</v>
      </c>
      <c r="C3" s="384" t="s">
        <v>408</v>
      </c>
      <c r="D3" s="231"/>
      <c r="E3" s="231"/>
      <c r="F3" s="231"/>
      <c r="G3" s="231"/>
      <c r="H3" s="231"/>
      <c r="I3" s="231"/>
      <c r="J3" s="231"/>
      <c r="K3" s="231"/>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4" ht="18" customHeight="1">
      <c r="A4" s="150"/>
      <c r="B4" s="227"/>
      <c r="C4" s="231"/>
      <c r="D4" s="231"/>
      <c r="E4" s="231"/>
      <c r="F4" s="231"/>
      <c r="G4" s="231"/>
      <c r="H4" s="231"/>
      <c r="I4" s="231"/>
      <c r="J4" s="231"/>
      <c r="K4" s="231"/>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4" ht="18" customHeight="1">
      <c r="A5" s="150"/>
      <c r="B5" s="227"/>
      <c r="C5" s="231"/>
      <c r="D5" s="231"/>
      <c r="E5" s="231"/>
      <c r="F5" s="231"/>
      <c r="G5" s="231"/>
      <c r="H5" s="231"/>
      <c r="I5" s="231"/>
      <c r="J5" s="231"/>
      <c r="K5" s="231"/>
      <c r="L5" s="150"/>
      <c r="M5" s="150"/>
      <c r="N5" s="150"/>
      <c r="O5" s="150"/>
      <c r="P5" s="150"/>
      <c r="Q5" s="150"/>
      <c r="R5" s="150"/>
      <c r="S5" s="150"/>
      <c r="U5" s="150"/>
      <c r="V5" s="150"/>
      <c r="W5" s="150"/>
      <c r="Y5" s="204"/>
      <c r="Z5" s="204"/>
      <c r="AA5" s="204"/>
      <c r="AB5" s="149"/>
      <c r="AC5" s="204"/>
      <c r="AD5" s="204"/>
      <c r="AE5" s="204"/>
      <c r="AF5" s="204"/>
      <c r="AG5" s="209" t="s">
        <v>151</v>
      </c>
      <c r="AH5" s="208">
        <v>40</v>
      </c>
      <c r="AI5" s="208"/>
      <c r="AJ5" s="208"/>
      <c r="AK5" s="204" t="s">
        <v>152</v>
      </c>
      <c r="AL5" s="215">
        <v>160</v>
      </c>
      <c r="AM5" s="204" t="s">
        <v>153</v>
      </c>
      <c r="AN5" s="149"/>
    </row>
    <row r="6" spans="1:44"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4" ht="15" customHeight="1">
      <c r="A7" s="152" t="s">
        <v>154</v>
      </c>
      <c r="B7" s="163" t="s">
        <v>136</v>
      </c>
      <c r="C7" s="172" t="s">
        <v>156</v>
      </c>
      <c r="D7" s="157" t="s">
        <v>158</v>
      </c>
      <c r="E7" s="154" t="s">
        <v>159</v>
      </c>
      <c r="F7" s="193" t="s">
        <v>162</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163</v>
      </c>
      <c r="AL7" s="160" t="s">
        <v>165</v>
      </c>
      <c r="AM7" s="220" t="s">
        <v>3</v>
      </c>
      <c r="AN7" s="220"/>
      <c r="AP7" s="251" t="s">
        <v>241</v>
      </c>
      <c r="AQ7" s="252" t="s">
        <v>205</v>
      </c>
    </row>
    <row r="8" spans="1:44" ht="15" customHeight="1">
      <c r="A8" s="152"/>
      <c r="B8" s="164"/>
      <c r="C8" s="173"/>
      <c r="D8" s="157"/>
      <c r="E8" s="154"/>
      <c r="F8" s="157" t="s">
        <v>167</v>
      </c>
      <c r="G8" s="157"/>
      <c r="H8" s="157"/>
      <c r="I8" s="157"/>
      <c r="J8" s="157"/>
      <c r="K8" s="157"/>
      <c r="L8" s="157"/>
      <c r="M8" s="157" t="s">
        <v>168</v>
      </c>
      <c r="N8" s="157"/>
      <c r="O8" s="157"/>
      <c r="P8" s="157"/>
      <c r="Q8" s="157"/>
      <c r="R8" s="157"/>
      <c r="S8" s="157"/>
      <c r="T8" s="157" t="s">
        <v>170</v>
      </c>
      <c r="U8" s="157"/>
      <c r="V8" s="157"/>
      <c r="W8" s="157"/>
      <c r="X8" s="157"/>
      <c r="Y8" s="157"/>
      <c r="Z8" s="157"/>
      <c r="AA8" s="157" t="s">
        <v>173</v>
      </c>
      <c r="AB8" s="157"/>
      <c r="AC8" s="157"/>
      <c r="AD8" s="157"/>
      <c r="AE8" s="157"/>
      <c r="AF8" s="157"/>
      <c r="AG8" s="157"/>
      <c r="AH8" s="157" t="s">
        <v>174</v>
      </c>
      <c r="AI8" s="157"/>
      <c r="AJ8" s="157"/>
      <c r="AK8" s="189"/>
      <c r="AL8" s="160"/>
      <c r="AM8" s="220"/>
      <c r="AN8" s="220"/>
      <c r="AP8" s="252"/>
      <c r="AQ8" s="252"/>
    </row>
    <row r="9" spans="1:44" ht="15" customHeight="1">
      <c r="A9" s="152"/>
      <c r="B9" s="165" t="s">
        <v>221</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c r="AP9" s="252"/>
      <c r="AQ9" s="252"/>
    </row>
    <row r="10" spans="1:44" ht="15" customHeight="1">
      <c r="A10" s="152"/>
      <c r="B10" s="166"/>
      <c r="C10" s="174"/>
      <c r="D10" s="182"/>
      <c r="E10" s="190"/>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c r="AP10" s="252"/>
      <c r="AQ10" s="252"/>
    </row>
    <row r="11" spans="1:44" ht="18" customHeight="1">
      <c r="A11" s="153">
        <v>1</v>
      </c>
      <c r="B11" s="229" t="s">
        <v>223</v>
      </c>
      <c r="C11" s="176" t="s">
        <v>186</v>
      </c>
      <c r="D11" s="183"/>
      <c r="E11" s="191" t="s">
        <v>393</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312"/>
      <c r="AI11" s="312"/>
      <c r="AJ11" s="312"/>
      <c r="AK11" s="214">
        <f t="shared" ref="AK11:AK30" si="0">COUNTIF(F11:AJ11,$AP$11)*$AQ$11+COUNTIF(F11:AJ11,$AP$12)*$AQ$12+COUNTIF(F11:AJ11,$AP$13)*$AQ$13+COUNTIF(F11:AJ11,$AP$14)*$AQ$14+COUNTIF(F11:AJ11,$AP$15)*$AQ$15+COUNTIF(F11:AJ11,$AP$16)*$AQ$16+COUNTIF(F11:AJ11,$AP$17)*$AQ$17+COUNTIF(F11:AJ11,$AP$18)*$AQ$18+COUNTIF(F11:AJ11,$AP$19)*$AQ$19+COUNTIF(F11:AJ11,$AP$20)*$AQ$20++COUNTIF(F11:AJ11,$AP$21)*$AQ$21+COUNTIF(F11:AJ11,$AP$22)*$AQ$22+COUNTIF(F11:AJ11,$AP$23)*$AQ$23+COUNTIF(F11:AJ11,$AP$24)*$AQ$24+COUNTIF(F11:AJ11,$AP$25)*$AQ$25+COUNTIF(F11:AJ11,$AP$26)*$AQ$26+COUNTIF(F11:AJ11,$AP$27)*$AQ$27+COUNTIF(F11:AJ11,$AP$28)*$AQ$28+COUNTIF(F11:AJ11,$AP$29)*$AQ$29+COUNTIF(F11:AJ11,$AP$30)*$AQ$30+COUNTIF(F11:AJ11,$AP$31)*$AQ$31</f>
        <v>160</v>
      </c>
      <c r="AL11" s="216">
        <f t="shared" ref="AL11:AL31" si="1">IF($AK$3="４週",AK11/4,AK11/(DAY(EOMONTH($F$9,0))/7))</f>
        <v>40</v>
      </c>
      <c r="AM11" s="221"/>
      <c r="AN11" s="221"/>
      <c r="AO11" s="249"/>
      <c r="AP11" s="253">
        <v>8</v>
      </c>
      <c r="AQ11" s="254">
        <v>8</v>
      </c>
      <c r="AR11" s="249"/>
    </row>
    <row r="12" spans="1:44" ht="18" customHeight="1">
      <c r="A12" s="153">
        <v>2</v>
      </c>
      <c r="B12" s="229" t="s">
        <v>344</v>
      </c>
      <c r="C12" s="176" t="s">
        <v>186</v>
      </c>
      <c r="D12" s="183"/>
      <c r="E12" s="191" t="s">
        <v>142</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312"/>
      <c r="AI12" s="312"/>
      <c r="AJ12" s="312"/>
      <c r="AK12" s="214">
        <f t="shared" si="0"/>
        <v>160</v>
      </c>
      <c r="AL12" s="216">
        <f t="shared" si="1"/>
        <v>40</v>
      </c>
      <c r="AM12" s="221"/>
      <c r="AN12" s="221"/>
      <c r="AO12" s="249"/>
      <c r="AP12" s="253" t="s">
        <v>387</v>
      </c>
      <c r="AQ12" s="254">
        <v>3</v>
      </c>
      <c r="AR12" s="249"/>
    </row>
    <row r="13" spans="1:44" ht="18" customHeight="1">
      <c r="A13" s="153">
        <v>3</v>
      </c>
      <c r="B13" s="229" t="s">
        <v>342</v>
      </c>
      <c r="C13" s="176" t="s">
        <v>190</v>
      </c>
      <c r="D13" s="183"/>
      <c r="E13" s="191" t="s">
        <v>394</v>
      </c>
      <c r="F13" s="186" t="s">
        <v>409</v>
      </c>
      <c r="G13" s="186"/>
      <c r="H13" s="186" t="s">
        <v>409</v>
      </c>
      <c r="I13" s="186"/>
      <c r="J13" s="186"/>
      <c r="K13" s="186" t="s">
        <v>409</v>
      </c>
      <c r="L13" s="186"/>
      <c r="M13" s="186" t="s">
        <v>409</v>
      </c>
      <c r="N13" s="186"/>
      <c r="O13" s="186" t="s">
        <v>409</v>
      </c>
      <c r="P13" s="186"/>
      <c r="Q13" s="186"/>
      <c r="R13" s="186" t="s">
        <v>409</v>
      </c>
      <c r="S13" s="186"/>
      <c r="T13" s="186" t="s">
        <v>409</v>
      </c>
      <c r="U13" s="186"/>
      <c r="V13" s="186" t="s">
        <v>409</v>
      </c>
      <c r="W13" s="186"/>
      <c r="X13" s="186"/>
      <c r="Y13" s="186" t="s">
        <v>409</v>
      </c>
      <c r="Z13" s="186"/>
      <c r="AA13" s="186" t="s">
        <v>409</v>
      </c>
      <c r="AB13" s="186"/>
      <c r="AC13" s="186" t="s">
        <v>409</v>
      </c>
      <c r="AD13" s="186"/>
      <c r="AE13" s="186"/>
      <c r="AF13" s="186" t="s">
        <v>409</v>
      </c>
      <c r="AG13" s="186"/>
      <c r="AH13" s="312"/>
      <c r="AI13" s="312"/>
      <c r="AJ13" s="312"/>
      <c r="AK13" s="214">
        <f t="shared" si="0"/>
        <v>24</v>
      </c>
      <c r="AL13" s="216">
        <f t="shared" si="1"/>
        <v>6</v>
      </c>
      <c r="AM13" s="221"/>
      <c r="AN13" s="221"/>
      <c r="AO13" s="249"/>
      <c r="AP13" s="253" t="s">
        <v>388</v>
      </c>
      <c r="AQ13" s="254">
        <v>4</v>
      </c>
      <c r="AR13" s="249"/>
    </row>
    <row r="14" spans="1:44" ht="18" customHeight="1">
      <c r="A14" s="153">
        <v>4</v>
      </c>
      <c r="B14" s="229" t="s">
        <v>273</v>
      </c>
      <c r="C14" s="176" t="s">
        <v>186</v>
      </c>
      <c r="D14" s="183" t="s">
        <v>403</v>
      </c>
      <c r="E14" s="191" t="s">
        <v>392</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312"/>
      <c r="AI14" s="312"/>
      <c r="AJ14" s="312"/>
      <c r="AK14" s="214">
        <f t="shared" si="0"/>
        <v>160</v>
      </c>
      <c r="AL14" s="216">
        <f t="shared" si="1"/>
        <v>40</v>
      </c>
      <c r="AM14" s="221"/>
      <c r="AN14" s="221"/>
      <c r="AO14" s="249"/>
      <c r="AP14" s="253" t="s">
        <v>409</v>
      </c>
      <c r="AQ14" s="254">
        <v>2</v>
      </c>
      <c r="AR14" s="249"/>
    </row>
    <row r="15" spans="1:44" ht="18" customHeight="1">
      <c r="A15" s="153">
        <v>5</v>
      </c>
      <c r="B15" s="229" t="s">
        <v>70</v>
      </c>
      <c r="C15" s="176" t="s">
        <v>186</v>
      </c>
      <c r="D15" s="183"/>
      <c r="E15" s="191" t="s">
        <v>395</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312"/>
      <c r="AI15" s="312"/>
      <c r="AJ15" s="312"/>
      <c r="AK15" s="214">
        <f t="shared" si="0"/>
        <v>160</v>
      </c>
      <c r="AL15" s="216">
        <f t="shared" si="1"/>
        <v>40</v>
      </c>
      <c r="AM15" s="221"/>
      <c r="AN15" s="221"/>
      <c r="AO15" s="249"/>
      <c r="AP15" s="253"/>
      <c r="AQ15" s="254"/>
      <c r="AR15" s="249"/>
    </row>
    <row r="16" spans="1:44" ht="18" customHeight="1">
      <c r="A16" s="153">
        <v>6</v>
      </c>
      <c r="B16" s="229" t="s">
        <v>29</v>
      </c>
      <c r="C16" s="176" t="s">
        <v>190</v>
      </c>
      <c r="D16" s="183"/>
      <c r="E16" s="191" t="s">
        <v>201</v>
      </c>
      <c r="F16" s="186" t="s">
        <v>387</v>
      </c>
      <c r="G16" s="186" t="s">
        <v>387</v>
      </c>
      <c r="H16" s="186"/>
      <c r="I16" s="186"/>
      <c r="J16" s="186"/>
      <c r="K16" s="186"/>
      <c r="L16" s="186" t="s">
        <v>387</v>
      </c>
      <c r="M16" s="186" t="s">
        <v>387</v>
      </c>
      <c r="N16" s="186" t="s">
        <v>387</v>
      </c>
      <c r="O16" s="186"/>
      <c r="P16" s="186"/>
      <c r="Q16" s="186"/>
      <c r="R16" s="186"/>
      <c r="S16" s="186" t="s">
        <v>387</v>
      </c>
      <c r="T16" s="186" t="s">
        <v>387</v>
      </c>
      <c r="U16" s="186" t="s">
        <v>387</v>
      </c>
      <c r="V16" s="186"/>
      <c r="W16" s="186"/>
      <c r="X16" s="186"/>
      <c r="Y16" s="186"/>
      <c r="Z16" s="186" t="s">
        <v>387</v>
      </c>
      <c r="AA16" s="186" t="s">
        <v>387</v>
      </c>
      <c r="AB16" s="186" t="s">
        <v>387</v>
      </c>
      <c r="AC16" s="186"/>
      <c r="AD16" s="186"/>
      <c r="AE16" s="186"/>
      <c r="AF16" s="186"/>
      <c r="AG16" s="186" t="s">
        <v>387</v>
      </c>
      <c r="AH16" s="312"/>
      <c r="AI16" s="312"/>
      <c r="AJ16" s="312"/>
      <c r="AK16" s="214">
        <f t="shared" si="0"/>
        <v>36</v>
      </c>
      <c r="AL16" s="216">
        <f t="shared" si="1"/>
        <v>9</v>
      </c>
      <c r="AM16" s="221"/>
      <c r="AN16" s="221"/>
      <c r="AO16" s="249"/>
      <c r="AP16" s="253"/>
      <c r="AQ16" s="254"/>
      <c r="AR16" s="249"/>
    </row>
    <row r="17" spans="1:44" ht="18" customHeight="1">
      <c r="A17" s="153">
        <v>7</v>
      </c>
      <c r="B17" s="229" t="s">
        <v>365</v>
      </c>
      <c r="C17" s="176" t="s">
        <v>190</v>
      </c>
      <c r="D17" s="183" t="s">
        <v>410</v>
      </c>
      <c r="E17" s="191" t="s">
        <v>396</v>
      </c>
      <c r="F17" s="186" t="s">
        <v>388</v>
      </c>
      <c r="G17" s="186" t="s">
        <v>388</v>
      </c>
      <c r="H17" s="186" t="s">
        <v>388</v>
      </c>
      <c r="I17" s="186"/>
      <c r="J17" s="186"/>
      <c r="K17" s="186" t="s">
        <v>388</v>
      </c>
      <c r="L17" s="186" t="s">
        <v>388</v>
      </c>
      <c r="M17" s="186" t="s">
        <v>388</v>
      </c>
      <c r="N17" s="186" t="s">
        <v>388</v>
      </c>
      <c r="O17" s="186" t="s">
        <v>388</v>
      </c>
      <c r="P17" s="186"/>
      <c r="Q17" s="186"/>
      <c r="R17" s="186" t="s">
        <v>388</v>
      </c>
      <c r="S17" s="186" t="s">
        <v>388</v>
      </c>
      <c r="T17" s="186" t="s">
        <v>388</v>
      </c>
      <c r="U17" s="186" t="s">
        <v>388</v>
      </c>
      <c r="V17" s="186" t="s">
        <v>388</v>
      </c>
      <c r="W17" s="186"/>
      <c r="X17" s="186"/>
      <c r="Y17" s="186" t="s">
        <v>388</v>
      </c>
      <c r="Z17" s="186" t="s">
        <v>388</v>
      </c>
      <c r="AA17" s="186" t="s">
        <v>388</v>
      </c>
      <c r="AB17" s="186" t="s">
        <v>388</v>
      </c>
      <c r="AC17" s="186" t="s">
        <v>388</v>
      </c>
      <c r="AD17" s="186"/>
      <c r="AE17" s="186"/>
      <c r="AF17" s="186" t="s">
        <v>388</v>
      </c>
      <c r="AG17" s="186" t="s">
        <v>388</v>
      </c>
      <c r="AH17" s="312"/>
      <c r="AI17" s="312"/>
      <c r="AJ17" s="312"/>
      <c r="AK17" s="214">
        <f t="shared" si="0"/>
        <v>80</v>
      </c>
      <c r="AL17" s="216">
        <f t="shared" si="1"/>
        <v>20</v>
      </c>
      <c r="AM17" s="221"/>
      <c r="AN17" s="221"/>
      <c r="AO17" s="249"/>
      <c r="AP17" s="253"/>
      <c r="AQ17" s="254"/>
      <c r="AR17" s="249"/>
    </row>
    <row r="18" spans="1:44"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c r="AO18" s="249"/>
      <c r="AP18" s="253"/>
      <c r="AQ18" s="254"/>
      <c r="AR18" s="249"/>
    </row>
    <row r="19" spans="1:44"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c r="AO19" s="249"/>
      <c r="AP19" s="253"/>
      <c r="AQ19" s="254"/>
      <c r="AR19" s="249"/>
    </row>
    <row r="20" spans="1:44"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c r="AO20" s="249"/>
      <c r="AP20" s="253"/>
      <c r="AQ20" s="254"/>
      <c r="AR20" s="249"/>
    </row>
    <row r="21" spans="1:44"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c r="AO21" s="249"/>
      <c r="AP21" s="253"/>
      <c r="AQ21" s="254"/>
      <c r="AR21" s="249"/>
    </row>
    <row r="22" spans="1:44"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c r="AO22" s="249"/>
      <c r="AP22" s="253"/>
      <c r="AQ22" s="254"/>
      <c r="AR22" s="249"/>
    </row>
    <row r="23" spans="1:44"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c r="AO23" s="249"/>
      <c r="AP23" s="253"/>
      <c r="AQ23" s="254"/>
      <c r="AR23" s="249"/>
    </row>
    <row r="24" spans="1:44"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c r="AO24" s="249"/>
      <c r="AP24" s="253"/>
      <c r="AQ24" s="254"/>
      <c r="AR24" s="249"/>
    </row>
    <row r="25" spans="1:44"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c r="AO25" s="249"/>
      <c r="AP25" s="253"/>
      <c r="AQ25" s="254"/>
      <c r="AR25" s="249"/>
    </row>
    <row r="26" spans="1:44"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c r="AO26" s="249"/>
      <c r="AP26" s="253"/>
      <c r="AQ26" s="254"/>
      <c r="AR26" s="249"/>
    </row>
    <row r="27" spans="1:44"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c r="AO27" s="249"/>
      <c r="AP27" s="253"/>
      <c r="AQ27" s="254"/>
      <c r="AR27" s="249"/>
    </row>
    <row r="28" spans="1:44"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c r="AO28" s="249"/>
      <c r="AP28" s="253"/>
      <c r="AQ28" s="254"/>
      <c r="AR28" s="249"/>
    </row>
    <row r="29" spans="1:44"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c r="AO29" s="249"/>
      <c r="AP29" s="253"/>
      <c r="AQ29" s="254"/>
      <c r="AR29" s="249"/>
    </row>
    <row r="30" spans="1:44"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c r="AO30" s="249"/>
      <c r="AP30" s="253"/>
      <c r="AQ30" s="254"/>
      <c r="AR30" s="249"/>
    </row>
    <row r="31" spans="1:44" ht="18" customHeight="1">
      <c r="A31" s="154" t="s">
        <v>144</v>
      </c>
      <c r="B31" s="168"/>
      <c r="C31" s="168"/>
      <c r="D31" s="168"/>
      <c r="E31" s="168"/>
      <c r="F31" s="178">
        <f t="shared" ref="F31:AJ31" si="2">+SUM(F11:F30)</f>
        <v>32</v>
      </c>
      <c r="G31" s="178">
        <f t="shared" si="2"/>
        <v>32</v>
      </c>
      <c r="H31" s="178">
        <f t="shared" si="2"/>
        <v>32</v>
      </c>
      <c r="I31" s="178">
        <f t="shared" si="2"/>
        <v>0</v>
      </c>
      <c r="J31" s="178">
        <f t="shared" si="2"/>
        <v>0</v>
      </c>
      <c r="K31" s="178">
        <f t="shared" si="2"/>
        <v>32</v>
      </c>
      <c r="L31" s="178">
        <f t="shared" si="2"/>
        <v>32</v>
      </c>
      <c r="M31" s="178">
        <f t="shared" si="2"/>
        <v>32</v>
      </c>
      <c r="N31" s="178">
        <f t="shared" si="2"/>
        <v>32</v>
      </c>
      <c r="O31" s="178">
        <f t="shared" si="2"/>
        <v>32</v>
      </c>
      <c r="P31" s="178">
        <f t="shared" si="2"/>
        <v>0</v>
      </c>
      <c r="Q31" s="178">
        <f t="shared" si="2"/>
        <v>0</v>
      </c>
      <c r="R31" s="178">
        <f t="shared" si="2"/>
        <v>32</v>
      </c>
      <c r="S31" s="178">
        <f t="shared" si="2"/>
        <v>32</v>
      </c>
      <c r="T31" s="178">
        <f t="shared" si="2"/>
        <v>32</v>
      </c>
      <c r="U31" s="178">
        <f t="shared" si="2"/>
        <v>32</v>
      </c>
      <c r="V31" s="178">
        <f t="shared" si="2"/>
        <v>32</v>
      </c>
      <c r="W31" s="178">
        <f t="shared" si="2"/>
        <v>0</v>
      </c>
      <c r="X31" s="178">
        <f t="shared" si="2"/>
        <v>0</v>
      </c>
      <c r="Y31" s="178">
        <f t="shared" si="2"/>
        <v>32</v>
      </c>
      <c r="Z31" s="178">
        <f t="shared" si="2"/>
        <v>32</v>
      </c>
      <c r="AA31" s="178">
        <f t="shared" si="2"/>
        <v>32</v>
      </c>
      <c r="AB31" s="178">
        <f t="shared" si="2"/>
        <v>32</v>
      </c>
      <c r="AC31" s="178">
        <f t="shared" si="2"/>
        <v>32</v>
      </c>
      <c r="AD31" s="178">
        <f t="shared" si="2"/>
        <v>0</v>
      </c>
      <c r="AE31" s="178">
        <f t="shared" si="2"/>
        <v>0</v>
      </c>
      <c r="AF31" s="178">
        <f t="shared" si="2"/>
        <v>32</v>
      </c>
      <c r="AG31" s="178">
        <f t="shared" si="2"/>
        <v>32</v>
      </c>
      <c r="AH31" s="178">
        <f t="shared" si="2"/>
        <v>0</v>
      </c>
      <c r="AI31" s="178">
        <f t="shared" si="2"/>
        <v>0</v>
      </c>
      <c r="AJ31" s="178">
        <f t="shared" si="2"/>
        <v>0</v>
      </c>
      <c r="AK31" s="214">
        <f>+SUM(F31:AJ31)</f>
        <v>640</v>
      </c>
      <c r="AL31" s="216">
        <f t="shared" si="1"/>
        <v>160</v>
      </c>
      <c r="AM31" s="152"/>
      <c r="AN31" s="152"/>
      <c r="AO31" s="250"/>
      <c r="AP31" s="253"/>
      <c r="AQ31" s="254"/>
      <c r="AR31" s="250"/>
    </row>
    <row r="32" spans="1:44" s="145" customFormat="1" ht="15" customHeight="1">
      <c r="A32" s="225" t="s">
        <v>315</v>
      </c>
      <c r="B32" s="225"/>
      <c r="C32" s="225" t="s">
        <v>181</v>
      </c>
      <c r="D32" s="225"/>
      <c r="E32" s="225"/>
      <c r="F32" s="235"/>
      <c r="G32" s="237"/>
      <c r="H32" s="237"/>
      <c r="I32" s="237"/>
      <c r="J32" s="237"/>
      <c r="K32" s="237"/>
      <c r="L32" s="237"/>
      <c r="M32" s="237"/>
      <c r="N32" s="237"/>
      <c r="O32" s="237"/>
      <c r="P32" s="237"/>
      <c r="Q32" s="237"/>
      <c r="R32" s="237"/>
      <c r="S32" s="237"/>
      <c r="T32" s="242"/>
      <c r="U32" s="155"/>
      <c r="V32" s="155"/>
      <c r="W32" s="149"/>
    </row>
    <row r="33" spans="1:44" s="145" customFormat="1" ht="15" customHeight="1">
      <c r="A33" s="225"/>
      <c r="B33" s="225"/>
      <c r="C33" s="225" t="s">
        <v>281</v>
      </c>
      <c r="D33" s="225"/>
      <c r="E33" s="225"/>
      <c r="F33" s="235" t="s">
        <v>356</v>
      </c>
      <c r="G33" s="237"/>
      <c r="H33" s="237"/>
      <c r="I33" s="237"/>
      <c r="J33" s="237"/>
      <c r="K33" s="237"/>
      <c r="L33" s="237"/>
      <c r="M33" s="237"/>
      <c r="N33" s="237"/>
      <c r="O33" s="237"/>
      <c r="P33" s="237"/>
      <c r="Q33" s="237"/>
      <c r="R33" s="237"/>
      <c r="S33" s="237"/>
      <c r="T33" s="242"/>
      <c r="U33" s="155"/>
      <c r="V33" s="155"/>
      <c r="W33" s="149"/>
    </row>
    <row r="34" spans="1:44" ht="15" customHeight="1">
      <c r="A34" s="147" t="s">
        <v>176</v>
      </c>
      <c r="B34" s="230"/>
      <c r="C34" s="230"/>
      <c r="D34" s="230"/>
      <c r="E34" s="230"/>
      <c r="F34" s="236"/>
      <c r="G34" s="230"/>
      <c r="H34" s="180"/>
      <c r="I34" s="180"/>
      <c r="J34" s="180"/>
      <c r="K34" s="180"/>
      <c r="L34" s="180"/>
      <c r="M34" s="180"/>
      <c r="N34" s="180"/>
      <c r="O34" s="180"/>
      <c r="P34" s="180"/>
      <c r="Q34" s="180"/>
      <c r="R34" s="180">
        <v>6</v>
      </c>
      <c r="S34" s="180"/>
      <c r="T34" s="180"/>
      <c r="U34" s="180"/>
      <c r="V34" s="180"/>
      <c r="W34" s="180"/>
      <c r="X34" s="180">
        <v>7</v>
      </c>
      <c r="Y34" s="180"/>
      <c r="Z34" s="180"/>
      <c r="AA34" s="180"/>
      <c r="AB34" s="180"/>
      <c r="AC34" s="180"/>
      <c r="AD34" s="180">
        <v>8</v>
      </c>
      <c r="AE34" s="180"/>
      <c r="AF34" s="180"/>
      <c r="AG34" s="243"/>
      <c r="AH34" s="243"/>
      <c r="AI34" s="243"/>
      <c r="AJ34" s="243">
        <v>9</v>
      </c>
      <c r="AK34" s="180"/>
      <c r="AL34" s="180"/>
      <c r="AM34" s="149"/>
    </row>
    <row r="35" spans="1:44" s="147" customFormat="1" ht="15" customHeight="1">
      <c r="A35" s="147" t="s">
        <v>58</v>
      </c>
      <c r="B35" s="159"/>
      <c r="C35" s="159"/>
      <c r="D35" s="159"/>
      <c r="E35" s="159"/>
      <c r="F35" s="159"/>
      <c r="G35" s="159"/>
      <c r="H35" s="156"/>
      <c r="I35" s="156"/>
      <c r="J35" s="156"/>
      <c r="K35" s="156"/>
      <c r="L35" s="156"/>
      <c r="M35" s="156"/>
      <c r="N35" s="156"/>
      <c r="O35" s="156"/>
      <c r="P35" s="156"/>
      <c r="Q35" s="156"/>
      <c r="R35" s="156"/>
      <c r="S35" s="156"/>
      <c r="T35" s="156"/>
      <c r="U35" s="156"/>
      <c r="V35" s="156"/>
      <c r="W35" s="156"/>
      <c r="X35" s="156"/>
      <c r="Y35" s="156"/>
      <c r="Z35" s="156"/>
      <c r="AA35" s="156"/>
      <c r="AB35" s="156"/>
      <c r="AC35" s="156"/>
      <c r="AD35" s="156"/>
      <c r="AE35" s="156"/>
      <c r="AF35" s="156"/>
      <c r="AG35" s="156"/>
      <c r="AH35" s="156"/>
      <c r="AI35" s="156"/>
      <c r="AJ35" s="156"/>
      <c r="AK35" s="156"/>
      <c r="AL35" s="156"/>
      <c r="AM35" s="156"/>
      <c r="AO35" s="145"/>
      <c r="AP35" s="145"/>
      <c r="AQ35" s="145"/>
      <c r="AR35" s="145"/>
    </row>
    <row r="36" spans="1:44" s="147" customFormat="1" ht="15" customHeight="1">
      <c r="A36" s="147" t="s">
        <v>177</v>
      </c>
      <c r="B36" s="159"/>
      <c r="C36" s="159"/>
      <c r="D36" s="159"/>
      <c r="E36" s="159"/>
      <c r="F36" s="159"/>
      <c r="G36" s="159"/>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c r="AO36" s="145"/>
      <c r="AR36" s="145"/>
    </row>
    <row r="37" spans="1:44" s="147" customFormat="1" ht="15" customHeight="1">
      <c r="A37" s="159" t="s">
        <v>340</v>
      </c>
      <c r="C37" s="159"/>
      <c r="D37" s="159"/>
      <c r="E37" s="159"/>
      <c r="F37" s="159"/>
      <c r="G37" s="159"/>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P37" s="187"/>
      <c r="AQ37" s="187"/>
    </row>
    <row r="38" spans="1:44" s="147" customFormat="1" ht="15" customHeight="1">
      <c r="A38" s="147" t="s">
        <v>46</v>
      </c>
      <c r="B38" s="159"/>
      <c r="C38" s="159"/>
      <c r="D38" s="159"/>
      <c r="E38" s="159"/>
      <c r="F38" s="159"/>
      <c r="G38" s="159"/>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c r="AP38" s="187"/>
      <c r="AQ38" s="187"/>
    </row>
    <row r="39" spans="1:44" s="147" customFormat="1" ht="15" customHeight="1">
      <c r="A39" s="147" t="s">
        <v>178</v>
      </c>
      <c r="B39" s="159"/>
      <c r="C39" s="159"/>
      <c r="D39" s="159"/>
      <c r="E39" s="159"/>
      <c r="F39" s="159"/>
      <c r="G39" s="159"/>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P39" s="187"/>
      <c r="AQ39" s="187"/>
    </row>
    <row r="40" spans="1:44" ht="15" customHeight="1">
      <c r="A40" s="147" t="s">
        <v>179</v>
      </c>
      <c r="B40" s="169"/>
      <c r="C40" s="147"/>
      <c r="D40" s="147"/>
      <c r="E40" s="147"/>
      <c r="F40" s="147"/>
      <c r="G40" s="147"/>
      <c r="AO40" s="147"/>
      <c r="AP40" s="187"/>
      <c r="AQ40" s="187"/>
      <c r="AR40" s="147"/>
    </row>
    <row r="41" spans="1:44" ht="15" customHeight="1">
      <c r="A41" s="147" t="s">
        <v>180</v>
      </c>
      <c r="B41" s="169"/>
      <c r="C41" s="147"/>
      <c r="D41" s="147"/>
      <c r="E41" s="147"/>
      <c r="F41" s="147"/>
      <c r="G41" s="147"/>
      <c r="AO41" s="147"/>
      <c r="AP41" s="187"/>
      <c r="AQ41" s="187"/>
      <c r="AR41" s="147"/>
    </row>
    <row r="42" spans="1:44" ht="15" customHeight="1">
      <c r="A42" s="147"/>
      <c r="B42" s="157" t="s">
        <v>182</v>
      </c>
      <c r="C42" s="157" t="s">
        <v>183</v>
      </c>
      <c r="D42" s="157"/>
      <c r="E42" s="157"/>
      <c r="F42" s="147"/>
      <c r="G42" s="147"/>
    </row>
    <row r="43" spans="1:44" ht="15" customHeight="1">
      <c r="A43" s="147"/>
      <c r="B43" s="170" t="s">
        <v>186</v>
      </c>
      <c r="C43" s="181" t="s">
        <v>187</v>
      </c>
      <c r="D43" s="181"/>
      <c r="E43" s="181"/>
      <c r="F43" s="147"/>
      <c r="G43" s="147"/>
    </row>
    <row r="44" spans="1:44" ht="15" customHeight="1">
      <c r="A44" s="147"/>
      <c r="B44" s="170" t="s">
        <v>188</v>
      </c>
      <c r="C44" s="181" t="s">
        <v>189</v>
      </c>
      <c r="D44" s="181"/>
      <c r="E44" s="181"/>
      <c r="F44" s="147"/>
      <c r="G44" s="147"/>
    </row>
    <row r="45" spans="1:44" ht="15" customHeight="1">
      <c r="A45" s="147"/>
      <c r="B45" s="170" t="s">
        <v>190</v>
      </c>
      <c r="C45" s="181" t="s">
        <v>191</v>
      </c>
      <c r="D45" s="181"/>
      <c r="E45" s="181"/>
      <c r="F45" s="147"/>
      <c r="G45" s="147"/>
    </row>
    <row r="46" spans="1:44" ht="15" customHeight="1">
      <c r="A46" s="147"/>
      <c r="B46" s="170" t="s">
        <v>193</v>
      </c>
      <c r="C46" s="181" t="s">
        <v>194</v>
      </c>
      <c r="D46" s="181"/>
      <c r="E46" s="181"/>
      <c r="F46" s="147"/>
      <c r="G46" s="147"/>
    </row>
    <row r="47" spans="1:44" ht="15" customHeight="1">
      <c r="A47" s="147"/>
      <c r="B47" s="147" t="s">
        <v>196</v>
      </c>
      <c r="C47" s="147"/>
      <c r="D47" s="147"/>
      <c r="E47" s="147"/>
      <c r="F47" s="147"/>
      <c r="G47" s="147"/>
    </row>
    <row r="48" spans="1:44" ht="15" customHeight="1">
      <c r="A48" s="147"/>
      <c r="B48" s="147" t="s">
        <v>35</v>
      </c>
      <c r="C48" s="147"/>
      <c r="D48" s="147"/>
      <c r="E48" s="147"/>
      <c r="F48" s="147"/>
      <c r="G48" s="147"/>
    </row>
    <row r="49" spans="1:7" ht="15" customHeight="1">
      <c r="A49" s="147"/>
      <c r="B49" s="147" t="s">
        <v>197</v>
      </c>
      <c r="C49" s="147"/>
      <c r="D49" s="147"/>
      <c r="E49" s="147"/>
      <c r="F49" s="147"/>
      <c r="G49" s="147"/>
    </row>
    <row r="50" spans="1:7" ht="15" customHeight="1">
      <c r="A50" s="147" t="s">
        <v>198</v>
      </c>
      <c r="B50" s="169"/>
      <c r="C50" s="147"/>
      <c r="D50" s="147"/>
      <c r="E50" s="147"/>
      <c r="F50" s="147"/>
      <c r="G50" s="147"/>
    </row>
    <row r="51" spans="1:7" ht="15" customHeight="1">
      <c r="A51" s="147" t="s">
        <v>341</v>
      </c>
      <c r="B51" s="169"/>
      <c r="C51" s="147"/>
      <c r="D51" s="147"/>
      <c r="E51" s="147"/>
      <c r="F51" s="147"/>
      <c r="G51" s="147"/>
    </row>
    <row r="52" spans="1:7" ht="15" customHeight="1">
      <c r="A52" s="147" t="s">
        <v>199</v>
      </c>
      <c r="B52" s="169"/>
      <c r="C52" s="147"/>
      <c r="D52" s="147"/>
      <c r="E52" s="147"/>
      <c r="F52" s="147"/>
      <c r="G52" s="147"/>
    </row>
    <row r="53" spans="1:7" ht="15" customHeight="1">
      <c r="A53" s="147" t="s">
        <v>200</v>
      </c>
      <c r="B53" s="169"/>
      <c r="C53" s="147"/>
      <c r="D53" s="147"/>
      <c r="E53" s="147"/>
      <c r="F53" s="147"/>
      <c r="G53" s="147"/>
    </row>
    <row r="54" spans="1:7" ht="15" customHeight="1">
      <c r="A54" s="147" t="s">
        <v>202</v>
      </c>
      <c r="B54" s="169"/>
      <c r="C54" s="147"/>
      <c r="D54" s="147"/>
      <c r="E54" s="147"/>
      <c r="F54" s="147"/>
      <c r="G54" s="147"/>
    </row>
    <row r="55" spans="1:7" ht="15" customHeight="1">
      <c r="A55" s="147" t="s">
        <v>204</v>
      </c>
      <c r="B55" s="169"/>
      <c r="C55" s="147"/>
      <c r="D55" s="147"/>
      <c r="E55" s="147"/>
      <c r="F55" s="147"/>
      <c r="G55" s="147"/>
    </row>
    <row r="56" spans="1:7" ht="15" customHeight="1">
      <c r="A56" s="147"/>
      <c r="B56" s="147" t="s">
        <v>104</v>
      </c>
      <c r="C56" s="147"/>
      <c r="D56" s="147"/>
      <c r="E56" s="147"/>
      <c r="F56" s="147"/>
      <c r="G56" s="147"/>
    </row>
    <row r="57" spans="1:7" ht="15" customHeight="1">
      <c r="A57" s="147"/>
      <c r="B57" s="147" t="s">
        <v>206</v>
      </c>
      <c r="C57" s="147"/>
      <c r="D57" s="147"/>
      <c r="E57" s="147"/>
      <c r="F57" s="147"/>
      <c r="G57" s="147"/>
    </row>
    <row r="58" spans="1:7" ht="15" customHeight="1">
      <c r="A58" s="147" t="s">
        <v>138</v>
      </c>
      <c r="B58" s="169"/>
      <c r="C58" s="147"/>
      <c r="D58" s="147"/>
      <c r="E58" s="147"/>
      <c r="F58" s="147"/>
      <c r="G58" s="147"/>
    </row>
    <row r="59" spans="1:7" ht="15" customHeight="1">
      <c r="A59" s="147" t="s">
        <v>208</v>
      </c>
      <c r="B59" s="169"/>
      <c r="C59" s="147"/>
      <c r="D59" s="147"/>
      <c r="E59" s="147"/>
      <c r="F59" s="147"/>
      <c r="G59" s="147"/>
    </row>
    <row r="60" spans="1:7" ht="15" customHeight="1">
      <c r="A60" s="147" t="s">
        <v>209</v>
      </c>
      <c r="B60" s="169"/>
      <c r="C60" s="147"/>
      <c r="D60" s="147"/>
      <c r="E60" s="147"/>
      <c r="F60" s="147"/>
      <c r="G60" s="147"/>
    </row>
    <row r="61" spans="1:7" ht="15" customHeight="1">
      <c r="A61" s="147" t="s">
        <v>211</v>
      </c>
      <c r="B61" s="169"/>
      <c r="C61" s="147"/>
      <c r="D61" s="147"/>
      <c r="E61" s="147"/>
      <c r="F61" s="147"/>
      <c r="G61" s="147"/>
    </row>
    <row r="62" spans="1:7" ht="15" customHeight="1">
      <c r="A62" s="147" t="s">
        <v>213</v>
      </c>
      <c r="B62" s="169"/>
      <c r="C62" s="147"/>
      <c r="D62" s="147"/>
      <c r="E62" s="147"/>
      <c r="F62" s="147"/>
      <c r="G62" s="147"/>
    </row>
    <row r="63" spans="1:7" ht="15" customHeight="1">
      <c r="A63" s="147" t="s">
        <v>66</v>
      </c>
      <c r="B63" s="169"/>
      <c r="C63" s="147"/>
      <c r="D63" s="147"/>
      <c r="E63" s="147"/>
      <c r="F63" s="147"/>
      <c r="G63" s="147"/>
    </row>
    <row r="64" spans="1:7" ht="15" customHeight="1">
      <c r="A64" s="147" t="s">
        <v>215</v>
      </c>
      <c r="B64" s="169"/>
      <c r="C64" s="147"/>
      <c r="D64" s="147"/>
      <c r="E64" s="147"/>
      <c r="F64" s="147"/>
      <c r="G64" s="147"/>
    </row>
    <row r="65" spans="1:7" ht="15" customHeight="1">
      <c r="A65" s="147" t="s">
        <v>216</v>
      </c>
      <c r="B65" s="169"/>
      <c r="C65" s="147"/>
      <c r="D65" s="147"/>
      <c r="E65" s="147"/>
      <c r="F65" s="147"/>
      <c r="G65" s="147"/>
    </row>
  </sheetData>
  <mergeCells count="60">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C32:E32"/>
    <mergeCell ref="F32:T32"/>
    <mergeCell ref="C33:E33"/>
    <mergeCell ref="F33:T33"/>
    <mergeCell ref="C42:E42"/>
    <mergeCell ref="C43:E43"/>
    <mergeCell ref="C44:E44"/>
    <mergeCell ref="C45:E45"/>
    <mergeCell ref="C46:E46"/>
    <mergeCell ref="B3:B5"/>
    <mergeCell ref="C3:K5"/>
    <mergeCell ref="A7:A10"/>
    <mergeCell ref="B7:B8"/>
    <mergeCell ref="C7:C10"/>
    <mergeCell ref="D7:D10"/>
    <mergeCell ref="E7:E10"/>
    <mergeCell ref="AK7:AK10"/>
    <mergeCell ref="AL7:AL10"/>
    <mergeCell ref="AM7:AN10"/>
    <mergeCell ref="AP7:AP10"/>
    <mergeCell ref="AQ7:AQ10"/>
    <mergeCell ref="B9:B10"/>
    <mergeCell ref="A32:B33"/>
  </mergeCells>
  <phoneticPr fontId="4"/>
  <dataValidations count="4">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1" sqref="C11:C30">
      <formula1>"A,B,C,D"</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3"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sheetPr codeName="Sheet24">
    <pageSetUpPr fitToPage="1"/>
  </sheetPr>
  <dimension ref="A1:AZ79"/>
  <sheetViews>
    <sheetView showGridLines="0" view="pageBreakPreview" zoomScale="85" zoomScaleSheetLayoutView="85" workbookViewId="0">
      <selection activeCell="AT8" sqref="AT8"/>
    </sheetView>
  </sheetViews>
  <sheetFormatPr defaultColWidth="8.25" defaultRowHeight="21" customHeight="1"/>
  <cols>
    <col min="1" max="1" width="2.625" style="145" customWidth="1"/>
    <col min="2" max="2" width="14.3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24.875" style="145" customWidth="1"/>
    <col min="42" max="42" width="3.875" style="145" customWidth="1"/>
    <col min="43" max="43" width="6.375" style="145" customWidth="1"/>
    <col min="44" max="44" width="3.875" style="145" customWidth="1"/>
    <col min="45" max="16384" width="8.25" style="145"/>
  </cols>
  <sheetData>
    <row r="1" spans="1:44"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77</v>
      </c>
      <c r="AL1" s="211"/>
      <c r="AM1" s="211"/>
      <c r="AN1" s="211"/>
    </row>
    <row r="2" spans="1:44"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c r="AL2" s="212"/>
      <c r="AM2" s="212"/>
      <c r="AN2" s="212"/>
    </row>
    <row r="3" spans="1:44" ht="24" customHeight="1">
      <c r="A3" s="150"/>
      <c r="B3" s="227" t="s">
        <v>411</v>
      </c>
      <c r="C3" s="231">
        <v>20</v>
      </c>
      <c r="D3" s="385" t="s">
        <v>415</v>
      </c>
      <c r="E3" s="233"/>
      <c r="F3" s="233"/>
      <c r="G3" s="233"/>
      <c r="H3" s="233"/>
      <c r="I3" s="233">
        <f>C3/4</f>
        <v>5</v>
      </c>
      <c r="J3" s="233"/>
      <c r="K3" s="238"/>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4" ht="18" customHeight="1">
      <c r="A4" s="150"/>
      <c r="B4" s="227" t="s">
        <v>16</v>
      </c>
      <c r="C4" s="231" t="s">
        <v>391</v>
      </c>
      <c r="D4" s="231"/>
      <c r="E4" s="231"/>
      <c r="F4" s="231"/>
      <c r="G4" s="231"/>
      <c r="H4" s="231"/>
      <c r="I4" s="231"/>
      <c r="J4" s="231"/>
      <c r="K4" s="238"/>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4" ht="18" customHeight="1">
      <c r="A5" s="150"/>
      <c r="B5" s="227"/>
      <c r="C5" s="231"/>
      <c r="D5" s="231"/>
      <c r="E5" s="231"/>
      <c r="F5" s="231"/>
      <c r="G5" s="231"/>
      <c r="H5" s="231"/>
      <c r="I5" s="231"/>
      <c r="J5" s="231"/>
      <c r="K5" s="238"/>
      <c r="L5" s="150"/>
      <c r="M5" s="150"/>
      <c r="N5" s="150"/>
      <c r="O5" s="150"/>
      <c r="P5" s="150"/>
      <c r="Q5" s="150"/>
      <c r="R5" s="150"/>
      <c r="S5" s="150"/>
      <c r="U5" s="150"/>
      <c r="V5" s="150"/>
      <c r="W5" s="150"/>
      <c r="Y5" s="204"/>
      <c r="Z5" s="204"/>
      <c r="AA5" s="204"/>
      <c r="AB5" s="149"/>
      <c r="AC5" s="204"/>
      <c r="AD5" s="204"/>
      <c r="AE5" s="204"/>
      <c r="AF5" s="204"/>
      <c r="AG5" s="209" t="s">
        <v>151</v>
      </c>
      <c r="AH5" s="208">
        <v>40</v>
      </c>
      <c r="AI5" s="208"/>
      <c r="AJ5" s="208"/>
      <c r="AK5" s="204" t="s">
        <v>152</v>
      </c>
      <c r="AL5" s="215">
        <v>160</v>
      </c>
      <c r="AM5" s="204" t="s">
        <v>153</v>
      </c>
      <c r="AN5" s="149"/>
    </row>
    <row r="6" spans="1:44"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4" ht="15" customHeight="1">
      <c r="A7" s="152" t="s">
        <v>154</v>
      </c>
      <c r="B7" s="163" t="s">
        <v>136</v>
      </c>
      <c r="C7" s="172" t="s">
        <v>156</v>
      </c>
      <c r="D7" s="157" t="s">
        <v>158</v>
      </c>
      <c r="E7" s="154" t="s">
        <v>159</v>
      </c>
      <c r="F7" s="193" t="s">
        <v>162</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163</v>
      </c>
      <c r="AL7" s="160" t="s">
        <v>165</v>
      </c>
      <c r="AM7" s="220" t="s">
        <v>3</v>
      </c>
      <c r="AN7" s="220"/>
      <c r="AP7" s="251" t="s">
        <v>241</v>
      </c>
      <c r="AQ7" s="252" t="s">
        <v>205</v>
      </c>
    </row>
    <row r="8" spans="1:44" ht="15" customHeight="1">
      <c r="A8" s="152"/>
      <c r="B8" s="164"/>
      <c r="C8" s="173"/>
      <c r="D8" s="157"/>
      <c r="E8" s="154"/>
      <c r="F8" s="157" t="s">
        <v>167</v>
      </c>
      <c r="G8" s="157"/>
      <c r="H8" s="157"/>
      <c r="I8" s="157"/>
      <c r="J8" s="157"/>
      <c r="K8" s="157"/>
      <c r="L8" s="157"/>
      <c r="M8" s="157" t="s">
        <v>168</v>
      </c>
      <c r="N8" s="157"/>
      <c r="O8" s="157"/>
      <c r="P8" s="157"/>
      <c r="Q8" s="157"/>
      <c r="R8" s="157"/>
      <c r="S8" s="157"/>
      <c r="T8" s="157" t="s">
        <v>170</v>
      </c>
      <c r="U8" s="157"/>
      <c r="V8" s="157"/>
      <c r="W8" s="157"/>
      <c r="X8" s="157"/>
      <c r="Y8" s="157"/>
      <c r="Z8" s="157"/>
      <c r="AA8" s="157" t="s">
        <v>173</v>
      </c>
      <c r="AB8" s="157"/>
      <c r="AC8" s="157"/>
      <c r="AD8" s="157"/>
      <c r="AE8" s="157"/>
      <c r="AF8" s="157"/>
      <c r="AG8" s="157"/>
      <c r="AH8" s="157" t="s">
        <v>174</v>
      </c>
      <c r="AI8" s="157"/>
      <c r="AJ8" s="157"/>
      <c r="AK8" s="189"/>
      <c r="AL8" s="160"/>
      <c r="AM8" s="220"/>
      <c r="AN8" s="220"/>
      <c r="AP8" s="252"/>
      <c r="AQ8" s="252"/>
    </row>
    <row r="9" spans="1:44" ht="15" customHeight="1">
      <c r="A9" s="152"/>
      <c r="B9" s="165" t="s">
        <v>221</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c r="AP9" s="252"/>
      <c r="AQ9" s="252"/>
    </row>
    <row r="10" spans="1:44" ht="15" customHeight="1">
      <c r="A10" s="152"/>
      <c r="B10" s="166"/>
      <c r="C10" s="174"/>
      <c r="D10" s="182"/>
      <c r="E10" s="190"/>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c r="AP10" s="252"/>
      <c r="AQ10" s="252"/>
    </row>
    <row r="11" spans="1:44" ht="18" customHeight="1">
      <c r="A11" s="153">
        <v>1</v>
      </c>
      <c r="B11" s="229" t="s">
        <v>223</v>
      </c>
      <c r="C11" s="176" t="s">
        <v>186</v>
      </c>
      <c r="D11" s="183"/>
      <c r="E11" s="191" t="s">
        <v>393</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14">
        <f t="shared" ref="AK11:AK30" si="0">COUNTIF(F11:AJ11,$AP$11)*$AQ$11+COUNTIF(F11:AJ11,$AP$12)*$AQ$12+COUNTIF(F11:AJ11,$AP$13)*$AQ$13+COUNTIF(F11:AJ11,$AP$14)*$AQ$14+COUNTIF(F11:AJ11,$AP$15)*$AQ$15+COUNTIF(F11:AJ11,$AP$16)*$AQ$16+COUNTIF(F11:AJ11,$AP$17)*$AQ$17+COUNTIF(F11:AJ11,$AP$18)*$AQ$18+COUNTIF(F11:AJ11,$AP$19)*$AQ$19+COUNTIF(F11:AJ11,$AP$20)*$AQ$20++COUNTIF(F11:AJ11,$AP$21)*$AQ$21+COUNTIF(F11:AJ11,$AP$22)*$AQ$22+COUNTIF(F11:AJ11,$AP$23)*$AQ$23+COUNTIF(F11:AJ11,$AP$24)*$AQ$24+COUNTIF(F11:AJ11,$AP$25)*$AQ$25+COUNTIF(F11:AJ11,$AP$26)*$AQ$26+COUNTIF(F11:AJ11,$AP$27)*$AQ$27+COUNTIF(F11:AJ11,$AP$28)*$AQ$28+COUNTIF(F11:AJ11,$AP$29)*$AQ$29+COUNTIF(F11:AJ11,$AP$30)*$AQ$30+COUNTIF(F11:AJ11,$AP$31)*$AQ$31</f>
        <v>160</v>
      </c>
      <c r="AL11" s="216">
        <f t="shared" ref="AL11:AL31" si="1">IF($AK$3="４週",AK11/4,AK11/(DAY(EOMONTH($F$9,0))/7))</f>
        <v>40</v>
      </c>
      <c r="AM11" s="221"/>
      <c r="AN11" s="221"/>
      <c r="AO11" s="358" t="s">
        <v>223</v>
      </c>
      <c r="AP11" s="253">
        <v>8</v>
      </c>
      <c r="AQ11" s="254">
        <v>8</v>
      </c>
      <c r="AR11" s="249"/>
    </row>
    <row r="12" spans="1:44" ht="18" customHeight="1">
      <c r="A12" s="153">
        <v>2</v>
      </c>
      <c r="B12" s="229" t="s">
        <v>339</v>
      </c>
      <c r="C12" s="176" t="s">
        <v>186</v>
      </c>
      <c r="D12" s="183"/>
      <c r="E12" s="191" t="s">
        <v>142</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si="0"/>
        <v>160</v>
      </c>
      <c r="AL12" s="216">
        <f t="shared" si="1"/>
        <v>40</v>
      </c>
      <c r="AM12" s="221"/>
      <c r="AN12" s="221"/>
      <c r="AO12" s="358" t="s">
        <v>344</v>
      </c>
      <c r="AP12" s="253" t="s">
        <v>387</v>
      </c>
      <c r="AQ12" s="254">
        <v>3</v>
      </c>
      <c r="AR12" s="249"/>
    </row>
    <row r="13" spans="1:44" ht="18" customHeight="1">
      <c r="A13" s="153">
        <v>3</v>
      </c>
      <c r="B13" s="229" t="s">
        <v>70</v>
      </c>
      <c r="C13" s="176" t="s">
        <v>186</v>
      </c>
      <c r="D13" s="183" t="s">
        <v>261</v>
      </c>
      <c r="E13" s="191" t="s">
        <v>394</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c r="AO13" s="358" t="s">
        <v>342</v>
      </c>
      <c r="AP13" s="253" t="s">
        <v>388</v>
      </c>
      <c r="AQ13" s="254">
        <v>4</v>
      </c>
      <c r="AR13" s="249"/>
    </row>
    <row r="14" spans="1:44" ht="18" customHeight="1">
      <c r="A14" s="153">
        <v>4</v>
      </c>
      <c r="B14" s="229" t="s">
        <v>70</v>
      </c>
      <c r="C14" s="176" t="s">
        <v>186</v>
      </c>
      <c r="D14" s="183"/>
      <c r="E14" s="191" t="s">
        <v>395</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186"/>
      <c r="AI14" s="186"/>
      <c r="AJ14" s="186"/>
      <c r="AK14" s="214">
        <f t="shared" si="0"/>
        <v>160</v>
      </c>
      <c r="AL14" s="216">
        <f t="shared" si="1"/>
        <v>40</v>
      </c>
      <c r="AM14" s="221"/>
      <c r="AN14" s="221"/>
      <c r="AO14" s="358" t="s">
        <v>70</v>
      </c>
      <c r="AP14" s="253"/>
      <c r="AQ14" s="254"/>
      <c r="AR14" s="249"/>
    </row>
    <row r="15" spans="1:44" ht="18" customHeight="1">
      <c r="A15" s="153">
        <v>5</v>
      </c>
      <c r="B15" s="229" t="s">
        <v>70</v>
      </c>
      <c r="C15" s="176" t="s">
        <v>186</v>
      </c>
      <c r="D15" s="183"/>
      <c r="E15" s="191" t="s">
        <v>392</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186"/>
      <c r="AI15" s="186"/>
      <c r="AJ15" s="186"/>
      <c r="AK15" s="214">
        <f t="shared" si="0"/>
        <v>160</v>
      </c>
      <c r="AL15" s="216">
        <f t="shared" si="1"/>
        <v>40</v>
      </c>
      <c r="AM15" s="221"/>
      <c r="AN15" s="221"/>
      <c r="AO15" s="358" t="s">
        <v>29</v>
      </c>
      <c r="AP15" s="253"/>
      <c r="AQ15" s="254"/>
      <c r="AR15" s="249"/>
    </row>
    <row r="16" spans="1:44" ht="18" customHeight="1">
      <c r="A16" s="153">
        <v>6</v>
      </c>
      <c r="B16" s="229" t="s">
        <v>29</v>
      </c>
      <c r="C16" s="176" t="s">
        <v>186</v>
      </c>
      <c r="D16" s="183"/>
      <c r="E16" s="191" t="s">
        <v>201</v>
      </c>
      <c r="F16" s="186">
        <v>8</v>
      </c>
      <c r="G16" s="186">
        <v>8</v>
      </c>
      <c r="H16" s="186">
        <v>8</v>
      </c>
      <c r="I16" s="186"/>
      <c r="J16" s="186"/>
      <c r="K16" s="186">
        <v>8</v>
      </c>
      <c r="L16" s="186">
        <v>8</v>
      </c>
      <c r="M16" s="186">
        <v>8</v>
      </c>
      <c r="N16" s="186">
        <v>8</v>
      </c>
      <c r="O16" s="186">
        <v>8</v>
      </c>
      <c r="P16" s="186"/>
      <c r="Q16" s="186"/>
      <c r="R16" s="186">
        <v>8</v>
      </c>
      <c r="S16" s="186">
        <v>8</v>
      </c>
      <c r="T16" s="186">
        <v>8</v>
      </c>
      <c r="U16" s="186">
        <v>8</v>
      </c>
      <c r="V16" s="186">
        <v>8</v>
      </c>
      <c r="W16" s="186"/>
      <c r="X16" s="186"/>
      <c r="Y16" s="186">
        <v>8</v>
      </c>
      <c r="Z16" s="186">
        <v>8</v>
      </c>
      <c r="AA16" s="186">
        <v>8</v>
      </c>
      <c r="AB16" s="186">
        <v>8</v>
      </c>
      <c r="AC16" s="186">
        <v>8</v>
      </c>
      <c r="AD16" s="186"/>
      <c r="AE16" s="186"/>
      <c r="AF16" s="186">
        <v>8</v>
      </c>
      <c r="AG16" s="186">
        <v>8</v>
      </c>
      <c r="AH16" s="186"/>
      <c r="AI16" s="186"/>
      <c r="AJ16" s="186"/>
      <c r="AK16" s="214">
        <f t="shared" si="0"/>
        <v>160</v>
      </c>
      <c r="AL16" s="216">
        <f t="shared" si="1"/>
        <v>40</v>
      </c>
      <c r="AM16" s="221"/>
      <c r="AN16" s="221"/>
      <c r="AO16" s="358" t="s">
        <v>366</v>
      </c>
      <c r="AP16" s="253"/>
      <c r="AQ16" s="254"/>
      <c r="AR16" s="249"/>
    </row>
    <row r="17" spans="1:44" ht="18" customHeight="1">
      <c r="A17" s="153">
        <v>7</v>
      </c>
      <c r="B17" s="229" t="s">
        <v>29</v>
      </c>
      <c r="C17" s="176" t="s">
        <v>186</v>
      </c>
      <c r="D17" s="183"/>
      <c r="E17" s="191" t="s">
        <v>396</v>
      </c>
      <c r="F17" s="186">
        <v>8</v>
      </c>
      <c r="G17" s="186">
        <v>8</v>
      </c>
      <c r="H17" s="186">
        <v>8</v>
      </c>
      <c r="I17" s="186"/>
      <c r="J17" s="186"/>
      <c r="K17" s="186">
        <v>8</v>
      </c>
      <c r="L17" s="186">
        <v>8</v>
      </c>
      <c r="M17" s="186">
        <v>8</v>
      </c>
      <c r="N17" s="186">
        <v>8</v>
      </c>
      <c r="O17" s="186">
        <v>8</v>
      </c>
      <c r="P17" s="186"/>
      <c r="Q17" s="186"/>
      <c r="R17" s="186">
        <v>8</v>
      </c>
      <c r="S17" s="186">
        <v>8</v>
      </c>
      <c r="T17" s="186">
        <v>8</v>
      </c>
      <c r="U17" s="186">
        <v>8</v>
      </c>
      <c r="V17" s="186">
        <v>8</v>
      </c>
      <c r="W17" s="186"/>
      <c r="X17" s="186"/>
      <c r="Y17" s="186">
        <v>8</v>
      </c>
      <c r="Z17" s="186">
        <v>8</v>
      </c>
      <c r="AA17" s="186">
        <v>8</v>
      </c>
      <c r="AB17" s="186">
        <v>8</v>
      </c>
      <c r="AC17" s="186">
        <v>8</v>
      </c>
      <c r="AD17" s="186"/>
      <c r="AE17" s="186"/>
      <c r="AF17" s="186">
        <v>8</v>
      </c>
      <c r="AG17" s="186">
        <v>8</v>
      </c>
      <c r="AH17" s="186"/>
      <c r="AI17" s="186"/>
      <c r="AJ17" s="186"/>
      <c r="AK17" s="214">
        <f t="shared" si="0"/>
        <v>160</v>
      </c>
      <c r="AL17" s="216">
        <f t="shared" si="1"/>
        <v>40</v>
      </c>
      <c r="AM17" s="221"/>
      <c r="AN17" s="221"/>
      <c r="AO17" s="358" t="s">
        <v>97</v>
      </c>
      <c r="AP17" s="253"/>
      <c r="AQ17" s="254"/>
      <c r="AR17" s="249"/>
    </row>
    <row r="18" spans="1:44" ht="18" customHeight="1">
      <c r="A18" s="153">
        <v>8</v>
      </c>
      <c r="B18" s="229" t="s">
        <v>29</v>
      </c>
      <c r="C18" s="176" t="s">
        <v>186</v>
      </c>
      <c r="D18" s="183"/>
      <c r="E18" s="191" t="s">
        <v>412</v>
      </c>
      <c r="F18" s="186">
        <v>8</v>
      </c>
      <c r="G18" s="186">
        <v>8</v>
      </c>
      <c r="H18" s="186">
        <v>8</v>
      </c>
      <c r="I18" s="186"/>
      <c r="J18" s="186"/>
      <c r="K18" s="186">
        <v>8</v>
      </c>
      <c r="L18" s="186">
        <v>8</v>
      </c>
      <c r="M18" s="186">
        <v>8</v>
      </c>
      <c r="N18" s="186">
        <v>8</v>
      </c>
      <c r="O18" s="186">
        <v>8</v>
      </c>
      <c r="P18" s="186"/>
      <c r="Q18" s="186"/>
      <c r="R18" s="186">
        <v>8</v>
      </c>
      <c r="S18" s="186">
        <v>8</v>
      </c>
      <c r="T18" s="186">
        <v>8</v>
      </c>
      <c r="U18" s="186">
        <v>8</v>
      </c>
      <c r="V18" s="186">
        <v>8</v>
      </c>
      <c r="W18" s="186"/>
      <c r="X18" s="186"/>
      <c r="Y18" s="186">
        <v>8</v>
      </c>
      <c r="Z18" s="186">
        <v>8</v>
      </c>
      <c r="AA18" s="186">
        <v>8</v>
      </c>
      <c r="AB18" s="186">
        <v>8</v>
      </c>
      <c r="AC18" s="186">
        <v>8</v>
      </c>
      <c r="AD18" s="186"/>
      <c r="AE18" s="186"/>
      <c r="AF18" s="186">
        <v>8</v>
      </c>
      <c r="AG18" s="186">
        <v>8</v>
      </c>
      <c r="AH18" s="312"/>
      <c r="AI18" s="312"/>
      <c r="AJ18" s="312"/>
      <c r="AK18" s="214">
        <f t="shared" si="0"/>
        <v>160</v>
      </c>
      <c r="AL18" s="216">
        <f t="shared" si="1"/>
        <v>40</v>
      </c>
      <c r="AM18" s="221"/>
      <c r="AN18" s="221"/>
      <c r="AO18" s="358" t="s">
        <v>365</v>
      </c>
      <c r="AP18" s="253"/>
      <c r="AQ18" s="254"/>
      <c r="AR18" s="249"/>
    </row>
    <row r="19" spans="1:44" ht="18" customHeight="1">
      <c r="A19" s="153">
        <v>9</v>
      </c>
      <c r="B19" s="229" t="s">
        <v>70</v>
      </c>
      <c r="C19" s="176" t="s">
        <v>190</v>
      </c>
      <c r="D19" s="183"/>
      <c r="E19" s="191" t="s">
        <v>413</v>
      </c>
      <c r="F19" s="186" t="s">
        <v>387</v>
      </c>
      <c r="G19" s="186"/>
      <c r="H19" s="186" t="s">
        <v>387</v>
      </c>
      <c r="I19" s="186"/>
      <c r="J19" s="186"/>
      <c r="K19" s="186" t="s">
        <v>387</v>
      </c>
      <c r="L19" s="186"/>
      <c r="M19" s="186" t="s">
        <v>387</v>
      </c>
      <c r="N19" s="186"/>
      <c r="O19" s="186" t="s">
        <v>387</v>
      </c>
      <c r="P19" s="186"/>
      <c r="Q19" s="186"/>
      <c r="R19" s="186" t="s">
        <v>387</v>
      </c>
      <c r="S19" s="186"/>
      <c r="T19" s="186" t="s">
        <v>387</v>
      </c>
      <c r="U19" s="186"/>
      <c r="V19" s="186" t="s">
        <v>387</v>
      </c>
      <c r="W19" s="186"/>
      <c r="X19" s="186"/>
      <c r="Y19" s="186" t="s">
        <v>387</v>
      </c>
      <c r="Z19" s="186"/>
      <c r="AA19" s="186" t="s">
        <v>387</v>
      </c>
      <c r="AB19" s="186"/>
      <c r="AC19" s="186" t="s">
        <v>387</v>
      </c>
      <c r="AD19" s="186"/>
      <c r="AE19" s="186"/>
      <c r="AF19" s="186" t="s">
        <v>387</v>
      </c>
      <c r="AG19" s="186"/>
      <c r="AH19" s="312"/>
      <c r="AI19" s="312"/>
      <c r="AJ19" s="312"/>
      <c r="AK19" s="214">
        <f t="shared" si="0"/>
        <v>36</v>
      </c>
      <c r="AL19" s="216">
        <f t="shared" si="1"/>
        <v>9</v>
      </c>
      <c r="AM19" s="221"/>
      <c r="AN19" s="221"/>
      <c r="AO19" s="358" t="s">
        <v>273</v>
      </c>
      <c r="AP19" s="253"/>
      <c r="AQ19" s="254"/>
      <c r="AR19" s="249"/>
    </row>
    <row r="20" spans="1:44" ht="18" customHeight="1">
      <c r="A20" s="153">
        <v>10</v>
      </c>
      <c r="B20" s="229" t="s">
        <v>29</v>
      </c>
      <c r="C20" s="176" t="s">
        <v>190</v>
      </c>
      <c r="D20" s="183"/>
      <c r="E20" s="191" t="s">
        <v>414</v>
      </c>
      <c r="F20" s="186" t="s">
        <v>387</v>
      </c>
      <c r="G20" s="186" t="s">
        <v>387</v>
      </c>
      <c r="H20" s="186"/>
      <c r="I20" s="186"/>
      <c r="J20" s="186"/>
      <c r="K20" s="186"/>
      <c r="L20" s="186" t="s">
        <v>387</v>
      </c>
      <c r="M20" s="186" t="s">
        <v>387</v>
      </c>
      <c r="N20" s="186" t="s">
        <v>387</v>
      </c>
      <c r="O20" s="186"/>
      <c r="P20" s="186"/>
      <c r="Q20" s="186"/>
      <c r="R20" s="186"/>
      <c r="S20" s="186" t="s">
        <v>387</v>
      </c>
      <c r="T20" s="186" t="s">
        <v>387</v>
      </c>
      <c r="U20" s="186" t="s">
        <v>387</v>
      </c>
      <c r="V20" s="186"/>
      <c r="W20" s="186"/>
      <c r="X20" s="186"/>
      <c r="Y20" s="186"/>
      <c r="Z20" s="186" t="s">
        <v>387</v>
      </c>
      <c r="AA20" s="186" t="s">
        <v>387</v>
      </c>
      <c r="AB20" s="186" t="s">
        <v>387</v>
      </c>
      <c r="AC20" s="186"/>
      <c r="AD20" s="186"/>
      <c r="AE20" s="186"/>
      <c r="AF20" s="186"/>
      <c r="AG20" s="186" t="s">
        <v>387</v>
      </c>
      <c r="AH20" s="312"/>
      <c r="AI20" s="312"/>
      <c r="AJ20" s="312"/>
      <c r="AK20" s="214">
        <f t="shared" si="0"/>
        <v>36</v>
      </c>
      <c r="AL20" s="216">
        <f t="shared" si="1"/>
        <v>9</v>
      </c>
      <c r="AM20" s="221"/>
      <c r="AN20" s="221"/>
      <c r="AO20" s="358" t="s">
        <v>48</v>
      </c>
      <c r="AP20" s="253"/>
      <c r="AQ20" s="254"/>
      <c r="AR20" s="249"/>
    </row>
    <row r="21" spans="1:44" ht="18" customHeight="1">
      <c r="A21" s="153">
        <v>11</v>
      </c>
      <c r="B21" s="229" t="s">
        <v>29</v>
      </c>
      <c r="C21" s="176" t="s">
        <v>190</v>
      </c>
      <c r="D21" s="183"/>
      <c r="E21" s="191" t="s">
        <v>86</v>
      </c>
      <c r="F21" s="186" t="s">
        <v>388</v>
      </c>
      <c r="G21" s="186" t="s">
        <v>388</v>
      </c>
      <c r="H21" s="186" t="s">
        <v>388</v>
      </c>
      <c r="I21" s="186"/>
      <c r="J21" s="186"/>
      <c r="K21" s="186" t="s">
        <v>388</v>
      </c>
      <c r="L21" s="186" t="s">
        <v>388</v>
      </c>
      <c r="M21" s="186" t="s">
        <v>388</v>
      </c>
      <c r="N21" s="186" t="s">
        <v>388</v>
      </c>
      <c r="O21" s="186" t="s">
        <v>388</v>
      </c>
      <c r="P21" s="186"/>
      <c r="Q21" s="186"/>
      <c r="R21" s="186" t="s">
        <v>388</v>
      </c>
      <c r="S21" s="186" t="s">
        <v>388</v>
      </c>
      <c r="T21" s="186" t="s">
        <v>388</v>
      </c>
      <c r="U21" s="186" t="s">
        <v>388</v>
      </c>
      <c r="V21" s="186" t="s">
        <v>388</v>
      </c>
      <c r="W21" s="186"/>
      <c r="X21" s="186"/>
      <c r="Y21" s="186" t="s">
        <v>388</v>
      </c>
      <c r="Z21" s="186" t="s">
        <v>388</v>
      </c>
      <c r="AA21" s="186" t="s">
        <v>388</v>
      </c>
      <c r="AB21" s="186" t="s">
        <v>388</v>
      </c>
      <c r="AC21" s="186" t="s">
        <v>388</v>
      </c>
      <c r="AD21" s="186"/>
      <c r="AE21" s="186"/>
      <c r="AF21" s="186" t="s">
        <v>388</v>
      </c>
      <c r="AG21" s="186" t="s">
        <v>388</v>
      </c>
      <c r="AH21" s="312"/>
      <c r="AI21" s="312"/>
      <c r="AJ21" s="312"/>
      <c r="AK21" s="214">
        <f t="shared" si="0"/>
        <v>80</v>
      </c>
      <c r="AL21" s="216">
        <f t="shared" si="1"/>
        <v>20</v>
      </c>
      <c r="AM21" s="221"/>
      <c r="AN21" s="221"/>
      <c r="AO21" s="249"/>
      <c r="AP21" s="253"/>
      <c r="AQ21" s="254"/>
      <c r="AR21" s="249"/>
    </row>
    <row r="22" spans="1:44"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c r="AO22" s="249"/>
      <c r="AP22" s="253"/>
      <c r="AQ22" s="254"/>
      <c r="AR22" s="249"/>
    </row>
    <row r="23" spans="1:44"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c r="AO23" s="249"/>
      <c r="AP23" s="253"/>
      <c r="AQ23" s="254"/>
      <c r="AR23" s="249"/>
    </row>
    <row r="24" spans="1:44"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c r="AO24" s="249"/>
      <c r="AP24" s="253"/>
      <c r="AQ24" s="254"/>
      <c r="AR24" s="249"/>
    </row>
    <row r="25" spans="1:44"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c r="AO25" s="249"/>
      <c r="AP25" s="253"/>
      <c r="AQ25" s="254"/>
      <c r="AR25" s="249"/>
    </row>
    <row r="26" spans="1:44"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c r="AO26" s="249"/>
      <c r="AP26" s="253"/>
      <c r="AQ26" s="254"/>
      <c r="AR26" s="249"/>
    </row>
    <row r="27" spans="1:44"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c r="AO27" s="249"/>
      <c r="AP27" s="253"/>
      <c r="AQ27" s="254"/>
      <c r="AR27" s="249"/>
    </row>
    <row r="28" spans="1:44"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c r="AO28" s="249"/>
      <c r="AP28" s="253"/>
      <c r="AQ28" s="254"/>
      <c r="AR28" s="249"/>
    </row>
    <row r="29" spans="1:44"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c r="AO29" s="249"/>
      <c r="AP29" s="253"/>
      <c r="AQ29" s="254"/>
      <c r="AR29" s="249"/>
    </row>
    <row r="30" spans="1:44"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c r="AO30" s="249"/>
      <c r="AP30" s="253"/>
      <c r="AQ30" s="254"/>
      <c r="AR30" s="249"/>
    </row>
    <row r="31" spans="1:44" ht="18" customHeight="1">
      <c r="A31" s="154" t="s">
        <v>144</v>
      </c>
      <c r="B31" s="168"/>
      <c r="C31" s="168"/>
      <c r="D31" s="168"/>
      <c r="E31" s="168"/>
      <c r="F31" s="178">
        <f t="shared" ref="F31:AJ31" si="2">+SUM(F11:F30)</f>
        <v>64</v>
      </c>
      <c r="G31" s="178">
        <f t="shared" si="2"/>
        <v>64</v>
      </c>
      <c r="H31" s="178">
        <f t="shared" si="2"/>
        <v>64</v>
      </c>
      <c r="I31" s="178">
        <f t="shared" si="2"/>
        <v>0</v>
      </c>
      <c r="J31" s="178">
        <f t="shared" si="2"/>
        <v>0</v>
      </c>
      <c r="K31" s="178">
        <f t="shared" si="2"/>
        <v>64</v>
      </c>
      <c r="L31" s="178">
        <f t="shared" si="2"/>
        <v>64</v>
      </c>
      <c r="M31" s="178">
        <f t="shared" si="2"/>
        <v>64</v>
      </c>
      <c r="N31" s="178">
        <f t="shared" si="2"/>
        <v>64</v>
      </c>
      <c r="O31" s="178">
        <f t="shared" si="2"/>
        <v>64</v>
      </c>
      <c r="P31" s="178">
        <f t="shared" si="2"/>
        <v>0</v>
      </c>
      <c r="Q31" s="178">
        <f t="shared" si="2"/>
        <v>0</v>
      </c>
      <c r="R31" s="178">
        <f t="shared" si="2"/>
        <v>64</v>
      </c>
      <c r="S31" s="178">
        <f t="shared" si="2"/>
        <v>64</v>
      </c>
      <c r="T31" s="178">
        <f t="shared" si="2"/>
        <v>64</v>
      </c>
      <c r="U31" s="178">
        <f t="shared" si="2"/>
        <v>64</v>
      </c>
      <c r="V31" s="178">
        <f t="shared" si="2"/>
        <v>64</v>
      </c>
      <c r="W31" s="178">
        <f t="shared" si="2"/>
        <v>0</v>
      </c>
      <c r="X31" s="178">
        <f t="shared" si="2"/>
        <v>0</v>
      </c>
      <c r="Y31" s="178">
        <f t="shared" si="2"/>
        <v>64</v>
      </c>
      <c r="Z31" s="178">
        <f t="shared" si="2"/>
        <v>64</v>
      </c>
      <c r="AA31" s="178">
        <f t="shared" si="2"/>
        <v>64</v>
      </c>
      <c r="AB31" s="178">
        <f t="shared" si="2"/>
        <v>64</v>
      </c>
      <c r="AC31" s="178">
        <f t="shared" si="2"/>
        <v>64</v>
      </c>
      <c r="AD31" s="178">
        <f t="shared" si="2"/>
        <v>0</v>
      </c>
      <c r="AE31" s="178">
        <f t="shared" si="2"/>
        <v>0</v>
      </c>
      <c r="AF31" s="178">
        <f t="shared" si="2"/>
        <v>64</v>
      </c>
      <c r="AG31" s="178">
        <f t="shared" si="2"/>
        <v>64</v>
      </c>
      <c r="AH31" s="178">
        <f t="shared" si="2"/>
        <v>0</v>
      </c>
      <c r="AI31" s="178">
        <f t="shared" si="2"/>
        <v>0</v>
      </c>
      <c r="AJ31" s="178">
        <f t="shared" si="2"/>
        <v>0</v>
      </c>
      <c r="AK31" s="214">
        <f>+SUM(F31:AJ31)</f>
        <v>1280</v>
      </c>
      <c r="AL31" s="216">
        <f t="shared" si="1"/>
        <v>320</v>
      </c>
      <c r="AM31" s="152"/>
      <c r="AN31" s="152"/>
      <c r="AO31" s="250"/>
      <c r="AP31" s="253"/>
      <c r="AQ31" s="254"/>
      <c r="AR31" s="250"/>
    </row>
    <row r="32" spans="1:44" s="145" customFormat="1" ht="14.25">
      <c r="A32" s="224" t="s">
        <v>107</v>
      </c>
      <c r="B32" s="224"/>
      <c r="C32" s="224"/>
      <c r="D32" s="224"/>
      <c r="E32" s="224"/>
      <c r="F32" s="234"/>
      <c r="G32" s="234"/>
      <c r="H32" s="234"/>
      <c r="I32" s="234"/>
      <c r="J32" s="234"/>
      <c r="K32" s="234"/>
      <c r="L32" s="234"/>
      <c r="M32" s="234"/>
      <c r="N32" s="234"/>
      <c r="O32" s="234"/>
      <c r="P32" s="234"/>
      <c r="Q32" s="234"/>
      <c r="R32" s="234"/>
      <c r="S32" s="234"/>
      <c r="T32" s="234"/>
      <c r="U32" s="234"/>
      <c r="V32" s="234"/>
      <c r="W32" s="234"/>
      <c r="X32" s="234"/>
      <c r="Y32" s="234"/>
      <c r="Z32" s="234"/>
      <c r="AA32" s="234"/>
      <c r="AB32" s="234"/>
      <c r="AC32" s="234"/>
      <c r="AD32" s="234"/>
      <c r="AE32" s="234"/>
      <c r="AF32" s="234"/>
      <c r="AG32" s="234"/>
      <c r="AH32" s="234"/>
      <c r="AI32" s="234"/>
      <c r="AJ32" s="234"/>
      <c r="AK32" s="245"/>
      <c r="AL32" s="245"/>
      <c r="AM32" s="247"/>
    </row>
    <row r="33" spans="1:52" s="145" customFormat="1" ht="15" customHeight="1">
      <c r="A33" s="225" t="s">
        <v>315</v>
      </c>
      <c r="B33" s="225"/>
      <c r="C33" s="225" t="s">
        <v>181</v>
      </c>
      <c r="D33" s="225"/>
      <c r="E33" s="225"/>
      <c r="F33" s="235"/>
      <c r="G33" s="237"/>
      <c r="H33" s="237"/>
      <c r="I33" s="237"/>
      <c r="J33" s="237"/>
      <c r="K33" s="237"/>
      <c r="L33" s="237"/>
      <c r="M33" s="237"/>
      <c r="N33" s="237"/>
      <c r="O33" s="237"/>
      <c r="P33" s="237"/>
      <c r="Q33" s="237"/>
      <c r="R33" s="237"/>
      <c r="S33" s="237"/>
      <c r="T33" s="242"/>
      <c r="U33" s="155"/>
      <c r="V33" s="155"/>
      <c r="W33" s="149"/>
    </row>
    <row r="34" spans="1:52"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52" ht="21" customHeight="1">
      <c r="A35" s="156" t="s">
        <v>253</v>
      </c>
      <c r="B35" s="145"/>
      <c r="C35" s="161"/>
      <c r="D35" s="161"/>
      <c r="E35" s="161"/>
      <c r="F35" s="161"/>
      <c r="G35" s="149"/>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61"/>
      <c r="AM35" s="161"/>
      <c r="AN35" s="149"/>
      <c r="AS35" s="147"/>
      <c r="AT35" s="147"/>
      <c r="AU35" s="147"/>
      <c r="AV35" s="147"/>
      <c r="AW35" s="147"/>
      <c r="AX35" s="147"/>
      <c r="AY35" s="147"/>
      <c r="AZ35" s="147"/>
    </row>
    <row r="36" spans="1:52" ht="24.95" customHeight="1">
      <c r="A36" s="149"/>
      <c r="B36" s="155"/>
      <c r="C36" s="179" t="s">
        <v>223</v>
      </c>
      <c r="D36" s="188"/>
      <c r="E36" s="160" t="s">
        <v>344</v>
      </c>
      <c r="F36" s="160"/>
      <c r="G36" s="160"/>
      <c r="H36" s="160"/>
      <c r="I36" s="179" t="s">
        <v>342</v>
      </c>
      <c r="J36" s="188"/>
      <c r="K36" s="188"/>
      <c r="L36" s="188"/>
      <c r="M36" s="188"/>
      <c r="N36" s="189"/>
      <c r="O36" s="179" t="s">
        <v>70</v>
      </c>
      <c r="P36" s="188"/>
      <c r="Q36" s="188"/>
      <c r="R36" s="188"/>
      <c r="S36" s="188"/>
      <c r="T36" s="189"/>
      <c r="U36" s="179" t="s">
        <v>29</v>
      </c>
      <c r="V36" s="188"/>
      <c r="W36" s="188"/>
      <c r="X36" s="188"/>
      <c r="Y36" s="188"/>
      <c r="Z36" s="189"/>
      <c r="AA36" s="179" t="s">
        <v>366</v>
      </c>
      <c r="AB36" s="188"/>
      <c r="AC36" s="188"/>
      <c r="AD36" s="188"/>
      <c r="AE36" s="188"/>
      <c r="AF36" s="189"/>
      <c r="AG36" s="160" t="s">
        <v>97</v>
      </c>
      <c r="AH36" s="160"/>
      <c r="AI36" s="160"/>
      <c r="AJ36" s="160"/>
      <c r="AK36" s="160"/>
      <c r="AL36" s="160" t="s">
        <v>365</v>
      </c>
      <c r="AM36" s="160"/>
      <c r="AN36" s="149"/>
      <c r="AP36" s="147"/>
      <c r="AQ36" s="147"/>
      <c r="AS36" s="147"/>
      <c r="AT36" s="147"/>
      <c r="AU36" s="147"/>
      <c r="AV36" s="147"/>
      <c r="AW36" s="147"/>
      <c r="AX36" s="147"/>
      <c r="AY36" s="147"/>
      <c r="AZ36" s="147"/>
    </row>
    <row r="37" spans="1:52" ht="18" customHeight="1">
      <c r="A37" s="149"/>
      <c r="B37" s="155"/>
      <c r="C37" s="154" t="s">
        <v>254</v>
      </c>
      <c r="D37" s="154" t="s">
        <v>255</v>
      </c>
      <c r="E37" s="157" t="s">
        <v>254</v>
      </c>
      <c r="F37" s="157" t="s">
        <v>255</v>
      </c>
      <c r="G37" s="157"/>
      <c r="H37" s="157"/>
      <c r="I37" s="154" t="s">
        <v>254</v>
      </c>
      <c r="J37" s="168"/>
      <c r="K37" s="199"/>
      <c r="L37" s="154" t="s">
        <v>255</v>
      </c>
      <c r="M37" s="168"/>
      <c r="N37" s="199"/>
      <c r="O37" s="154" t="s">
        <v>254</v>
      </c>
      <c r="P37" s="168"/>
      <c r="Q37" s="199"/>
      <c r="R37" s="154" t="s">
        <v>255</v>
      </c>
      <c r="S37" s="168"/>
      <c r="T37" s="199"/>
      <c r="U37" s="154" t="s">
        <v>254</v>
      </c>
      <c r="V37" s="168"/>
      <c r="W37" s="199"/>
      <c r="X37" s="154" t="s">
        <v>255</v>
      </c>
      <c r="Y37" s="168"/>
      <c r="Z37" s="199"/>
      <c r="AA37" s="154" t="s">
        <v>254</v>
      </c>
      <c r="AB37" s="168"/>
      <c r="AC37" s="199"/>
      <c r="AD37" s="154" t="s">
        <v>255</v>
      </c>
      <c r="AE37" s="168"/>
      <c r="AF37" s="199"/>
      <c r="AG37" s="154" t="s">
        <v>254</v>
      </c>
      <c r="AH37" s="168"/>
      <c r="AI37" s="199"/>
      <c r="AJ37" s="154" t="s">
        <v>255</v>
      </c>
      <c r="AK37" s="199"/>
      <c r="AL37" s="157" t="s">
        <v>61</v>
      </c>
      <c r="AM37" s="157" t="s">
        <v>280</v>
      </c>
      <c r="AN37" s="149"/>
      <c r="AO37" s="147"/>
      <c r="AP37" s="187"/>
      <c r="AQ37" s="187"/>
      <c r="AR37" s="147"/>
      <c r="AS37" s="147"/>
      <c r="AT37" s="147"/>
      <c r="AU37" s="147"/>
      <c r="AV37" s="147"/>
      <c r="AW37" s="147"/>
      <c r="AX37" s="147"/>
      <c r="AY37" s="147"/>
      <c r="AZ37" s="147"/>
    </row>
    <row r="38" spans="1:52" ht="18" customHeight="1">
      <c r="A38" s="149"/>
      <c r="B38" s="157" t="s">
        <v>257</v>
      </c>
      <c r="C38" s="157">
        <f>COUNTIFS($AO$11:$AO$30,C$36,$C$11:$C$30,"A",$E$11:$E$30,"*")</f>
        <v>1</v>
      </c>
      <c r="D38" s="157">
        <f>COUNTIFS($AO$11:$AO$30,C$36,$C$11:$C$30,"B",$E$11:$E$30,"*")</f>
        <v>0</v>
      </c>
      <c r="E38" s="157">
        <f>COUNTIFS($AO$11:$AO$30,E$36,$C$11:$C$30,"A",$E$11:$E$30,"*")</f>
        <v>1</v>
      </c>
      <c r="F38" s="154">
        <f>COUNTIFS($AO$11:$AO$30,E$36,$C$11:$C$30,"B",$E$11:$E$30,"*")</f>
        <v>0</v>
      </c>
      <c r="G38" s="168"/>
      <c r="H38" s="199"/>
      <c r="I38" s="154">
        <f>COUNTIFS($AO$11:$AO$30,I$36,$C$11:$C$30,"A",$E$11:$E$30,"*")</f>
        <v>1</v>
      </c>
      <c r="J38" s="168"/>
      <c r="K38" s="199"/>
      <c r="L38" s="154">
        <f>COUNTIFS($AO$11:$AO$30,I$36,$C$11:$C$30,"B",$E$11:$E$30,"*")</f>
        <v>0</v>
      </c>
      <c r="M38" s="168"/>
      <c r="N38" s="199"/>
      <c r="O38" s="154">
        <f>COUNTIFS($AO$11:$AO$30,O$36,$C$11:$C$30,"A",$E$11:$E$30,"*")</f>
        <v>1</v>
      </c>
      <c r="P38" s="168"/>
      <c r="Q38" s="199"/>
      <c r="R38" s="154">
        <f>COUNTIFS($AO$11:$AO$30,O$36,$C$11:$C$30,"B",$E$11:$E$30,"*")</f>
        <v>0</v>
      </c>
      <c r="S38" s="168"/>
      <c r="T38" s="199"/>
      <c r="U38" s="154">
        <f>COUNTIFS($AO$11:$AO$30,U$36,$C$11:$C$30,"A",$E$11:$E$30,"*")</f>
        <v>1</v>
      </c>
      <c r="V38" s="168"/>
      <c r="W38" s="199"/>
      <c r="X38" s="154">
        <f>COUNTIFS($AO$11:$AO$30,U$36,$C$11:$C$30,"B",$E$11:$E$30,"*")</f>
        <v>0</v>
      </c>
      <c r="Y38" s="168"/>
      <c r="Z38" s="199"/>
      <c r="AA38" s="154">
        <f>COUNTIFS($AO$11:$AO$30,AA$36,$C$11:$C$30,"A",$E$11:$E$30,"*")</f>
        <v>1</v>
      </c>
      <c r="AB38" s="168"/>
      <c r="AC38" s="199"/>
      <c r="AD38" s="154">
        <f>COUNTIFS($AO$11:$AO$30,AA$36,$C$11:$C$30,"B",$E$11:$E$30,"*")</f>
        <v>0</v>
      </c>
      <c r="AE38" s="168"/>
      <c r="AF38" s="199"/>
      <c r="AG38" s="154">
        <f>COUNTIFS($AO$11:$AO$30,AG$36,$C$11:$C$30,"A",$E$11:$E$30,"*")</f>
        <v>1</v>
      </c>
      <c r="AH38" s="168"/>
      <c r="AI38" s="199"/>
      <c r="AJ38" s="154">
        <f>COUNTIFS($AO$11:$AO$30,AG$36,$C$11:$C$30,"B",$E$11:$E$30,"*")</f>
        <v>0</v>
      </c>
      <c r="AK38" s="199"/>
      <c r="AL38" s="157">
        <f>COUNTIFS($AO$11:$AO$30,AL$36,$C$11:$C$30,"A",$E$11:$E$30,"*")</f>
        <v>1</v>
      </c>
      <c r="AM38" s="157">
        <f>COUNTIFS($AO$11:$AO$30,AL$36,$C$11:$C$30,"B",$E$11:$E$30,"*")</f>
        <v>0</v>
      </c>
      <c r="AN38" s="149"/>
      <c r="AO38" s="147"/>
      <c r="AP38" s="187"/>
      <c r="AQ38" s="187"/>
      <c r="AR38" s="147"/>
      <c r="AS38" s="147"/>
      <c r="AT38" s="147"/>
      <c r="AU38" s="147"/>
      <c r="AV38" s="147"/>
      <c r="AW38" s="147"/>
      <c r="AX38" s="147"/>
      <c r="AY38" s="147"/>
      <c r="AZ38" s="147"/>
    </row>
    <row r="39" spans="1:52" ht="18" customHeight="1">
      <c r="A39" s="149"/>
      <c r="B39" s="160" t="s">
        <v>259</v>
      </c>
      <c r="C39" s="157">
        <f>COUNTIFS($AO$11:$AO$30,C$36,$C$11:$C$30,"C",$E$11:$E$30,"*")</f>
        <v>0</v>
      </c>
      <c r="D39" s="157">
        <f>COUNTIFS($AO$11:$AO$30,C$36,$C$11:$C$30,"D",$E$11:$E$30,"*")</f>
        <v>0</v>
      </c>
      <c r="E39" s="157">
        <f>COUNTIFS($AO$11:$AO$30,E$36,$C$11:$C$30,"C",$E$11:$E$30,"*")</f>
        <v>0</v>
      </c>
      <c r="F39" s="154">
        <f>COUNTIFS($AO$11:$AO$30,E$36,$C$11:$C$30,"D",$E$11:$E$30,"*")</f>
        <v>0</v>
      </c>
      <c r="G39" s="168"/>
      <c r="H39" s="199"/>
      <c r="I39" s="154">
        <f>COUNTIFS($AO$11:$AO$30,I$36,$C$11:$C$30,"C",$E$11:$E$30,"*")</f>
        <v>0</v>
      </c>
      <c r="J39" s="168"/>
      <c r="K39" s="199"/>
      <c r="L39" s="154">
        <f>COUNTIFS($AO$11:$AO$30,I$36,$C$11:$C$30,"D",$E$11:$E$30,"*")</f>
        <v>0</v>
      </c>
      <c r="M39" s="168"/>
      <c r="N39" s="199"/>
      <c r="O39" s="154">
        <f>COUNTIFS($AO$11:$AO$30,O$36,$C$11:$C$30,"C",$E$11:$E$30,"*")</f>
        <v>0</v>
      </c>
      <c r="P39" s="168"/>
      <c r="Q39" s="199"/>
      <c r="R39" s="154">
        <f>COUNTIFS($AO$11:$AO$30,O$36,$C$11:$C$30,"D",$E$11:$E$30,"*")</f>
        <v>0</v>
      </c>
      <c r="S39" s="168"/>
      <c r="T39" s="199"/>
      <c r="U39" s="154">
        <f>COUNTIFS($AO$11:$AO$30,U$36,$C$11:$C$30,"C",$E$11:$E$30,"*")</f>
        <v>0</v>
      </c>
      <c r="V39" s="168"/>
      <c r="W39" s="199"/>
      <c r="X39" s="154">
        <f>COUNTIFS($AO$11:$AO$30,U$36,$C$11:$C$30,"D",$E$11:$E$30,"*")</f>
        <v>0</v>
      </c>
      <c r="Y39" s="168"/>
      <c r="Z39" s="199"/>
      <c r="AA39" s="154">
        <f>COUNTIFS($AO$11:$AO$30,AA$36,$C$11:$C$30,"C",$E$11:$E$30,"*")</f>
        <v>0</v>
      </c>
      <c r="AB39" s="168"/>
      <c r="AC39" s="199"/>
      <c r="AD39" s="154">
        <f>COUNTIFS($AO$11:$AO$30,AA$36,$C$11:$C$30,"D",$E$11:$E$30,"*")</f>
        <v>0</v>
      </c>
      <c r="AE39" s="168"/>
      <c r="AF39" s="199"/>
      <c r="AG39" s="154">
        <f>COUNTIFS($AO$11:$AO$30,AG$36,$C$11:$C$30,"C",$E$11:$E$30,"*")</f>
        <v>0</v>
      </c>
      <c r="AH39" s="168"/>
      <c r="AI39" s="199"/>
      <c r="AJ39" s="154">
        <f>COUNTIFS($AO$11:$AO$30,AG$36,$C$11:$C$30,"D",$E$11:$E$30,"*")</f>
        <v>0</v>
      </c>
      <c r="AK39" s="199"/>
      <c r="AL39" s="157">
        <f>COUNTIFS($AO$11:$AO$30,AL$36,$C$11:$C$30,"C",$E$11:$E$30,"*")</f>
        <v>0</v>
      </c>
      <c r="AM39" s="157">
        <f>COUNTIFS($AO$11:$AO$30,AL$36,$C$11:$C$30,"D",$E$11:$E$30,"*")</f>
        <v>0</v>
      </c>
      <c r="AN39" s="149"/>
      <c r="AO39" s="147"/>
      <c r="AP39" s="187"/>
      <c r="AQ39" s="187"/>
      <c r="AR39" s="147"/>
      <c r="AS39" s="147"/>
      <c r="AT39" s="147"/>
      <c r="AU39" s="147"/>
      <c r="AV39" s="147"/>
      <c r="AW39" s="147"/>
      <c r="AX39" s="147"/>
      <c r="AY39" s="147"/>
      <c r="AZ39" s="147"/>
    </row>
    <row r="40" spans="1:52" ht="24.95" customHeight="1">
      <c r="A40" s="149"/>
      <c r="B40" s="160" t="s">
        <v>260</v>
      </c>
      <c r="C40" s="179">
        <f>IF($AK$3="４週",SUMIFS($AK$11:$AK$30,$AO$11:$AO$30,C36)/4/$AH$5,IF($AK$3="歴月",SUMIFS($AK$11:$AK$30,$AO$11:$AO$30,C36)/$AL$5,"記載する期間を選択してください"))</f>
        <v>1</v>
      </c>
      <c r="D40" s="189"/>
      <c r="E40" s="179">
        <f>IF($AK$3="４週",SUMIFS($AK$11:$AK$30,$AO$11:$AO$30,E36)/4/$AH$5,IF($AK$3="歴月",SUMIFS($AK$11:$AK$30,$AO$11:$AO$30,E36)/$AL$5,"記載する期間を選択してください"))</f>
        <v>1</v>
      </c>
      <c r="F40" s="188"/>
      <c r="G40" s="188"/>
      <c r="H40" s="189"/>
      <c r="I40" s="179">
        <f>IF($AK$3="４週",SUMIFS($AK$11:$AK$30,$AO$11:$AO$30,I36)/4/$AH$5,IF($AK$3="歴月",SUMIFS($AK$11:$AK$30,$AO$11:$AO$30,I36)/$AL$5,"記載する期間を選択してください"))</f>
        <v>1</v>
      </c>
      <c r="J40" s="188"/>
      <c r="K40" s="188"/>
      <c r="L40" s="188"/>
      <c r="M40" s="188"/>
      <c r="N40" s="189"/>
      <c r="O40" s="179">
        <f>IF($AK$3="４週",SUMIFS($AK$11:$AK$30,$AO$11:$AO$30,O36)/4/$AH$5,IF($AK$3="歴月",SUMIFS($AK$11:$AK$30,$AO$11:$AO$30,O36)/$AL$5,"記載する期間を選択してください"))</f>
        <v>1</v>
      </c>
      <c r="P40" s="188"/>
      <c r="Q40" s="188"/>
      <c r="R40" s="188"/>
      <c r="S40" s="188"/>
      <c r="T40" s="189"/>
      <c r="U40" s="179">
        <f>IF($AK$3="４週",SUMIFS($AK$11:$AK$30,$AO$11:$AO$30,U36)/4/$AH$5,IF($AK$3="歴月",SUMIFS($AK$11:$AK$30,$AO$11:$AO$30,U36)/$AL$5,"記載する期間を選択してください"))</f>
        <v>1</v>
      </c>
      <c r="V40" s="188"/>
      <c r="W40" s="188"/>
      <c r="X40" s="188"/>
      <c r="Y40" s="188"/>
      <c r="Z40" s="189"/>
      <c r="AA40" s="179">
        <f>IF($AK$3="４週",SUMIFS($AK$11:$AK$30,$AO$11:$AO$30,AA36)/4/$AH$5,IF($AK$3="歴月",SUMIFS($AK$11:$AK$30,$AO$11:$AO$30,AA36)/$AL$5,"記載する期間を選択してください"))</f>
        <v>1</v>
      </c>
      <c r="AB40" s="188"/>
      <c r="AC40" s="188"/>
      <c r="AD40" s="188"/>
      <c r="AE40" s="188"/>
      <c r="AF40" s="189"/>
      <c r="AG40" s="179">
        <f>IF($AK$3="４週",SUMIFS($AK$11:$AK$30,$AO$11:$AO$30,AG36)/4/$AH$5,IF($AK$3="歴月",SUMIFS($AK$11:$AK$30,$AO$11:$AO$30,AG36)/$AL$5,"記載する期間を選択してください"))</f>
        <v>1</v>
      </c>
      <c r="AH40" s="188"/>
      <c r="AI40" s="188"/>
      <c r="AJ40" s="188"/>
      <c r="AK40" s="189"/>
      <c r="AL40" s="179">
        <f>IF($AK$3="４週",SUMIFS($AK$11:$AK$30,$AO$11:$AO$30,AL36)/4/$AH$5,IF($AK$3="歴月",SUMIFS($AK$11:$AK$30,$AO$11:$AO$30,AL36)/$AL$5,"記載する期間を選択してください"))</f>
        <v>1</v>
      </c>
      <c r="AM40" s="189"/>
      <c r="AN40" s="149"/>
      <c r="AO40" s="147"/>
      <c r="AP40" s="187"/>
      <c r="AQ40" s="187"/>
      <c r="AR40" s="147"/>
    </row>
    <row r="41" spans="1:52" ht="5.0999999999999996" customHeight="1">
      <c r="A41" s="149"/>
      <c r="B41" s="145"/>
      <c r="C41" s="180">
        <v>2</v>
      </c>
      <c r="D41" s="180"/>
      <c r="E41" s="180">
        <v>3</v>
      </c>
      <c r="F41" s="180"/>
      <c r="G41" s="180"/>
      <c r="H41" s="180"/>
      <c r="I41" s="180">
        <v>4</v>
      </c>
      <c r="J41" s="180"/>
      <c r="K41" s="180"/>
      <c r="L41" s="180"/>
      <c r="M41" s="180"/>
      <c r="N41" s="180"/>
      <c r="O41" s="180">
        <v>5</v>
      </c>
      <c r="P41" s="180"/>
      <c r="Q41" s="180"/>
      <c r="R41" s="180"/>
      <c r="S41" s="180"/>
      <c r="T41" s="180"/>
      <c r="U41" s="180">
        <v>6</v>
      </c>
      <c r="V41" s="180"/>
      <c r="W41" s="180"/>
      <c r="X41" s="180"/>
      <c r="Y41" s="180"/>
      <c r="Z41" s="180"/>
      <c r="AA41" s="180">
        <v>7</v>
      </c>
      <c r="AB41" s="180"/>
      <c r="AC41" s="180"/>
      <c r="AD41" s="180"/>
      <c r="AE41" s="180"/>
      <c r="AF41" s="180"/>
      <c r="AG41" s="180">
        <v>8</v>
      </c>
      <c r="AH41" s="180"/>
      <c r="AI41" s="180"/>
      <c r="AJ41" s="180"/>
      <c r="AK41" s="180"/>
      <c r="AL41" s="180">
        <v>9</v>
      </c>
      <c r="AM41" s="161"/>
      <c r="AN41" s="149"/>
      <c r="AO41" s="147"/>
      <c r="AP41" s="187"/>
      <c r="AQ41" s="187"/>
      <c r="AR41" s="147"/>
    </row>
    <row r="42" spans="1:52" ht="19.5" customHeight="1">
      <c r="A42" s="149"/>
      <c r="B42" s="155"/>
      <c r="C42" s="160" t="s">
        <v>273</v>
      </c>
      <c r="D42" s="160"/>
      <c r="E42" s="160" t="s">
        <v>48</v>
      </c>
      <c r="F42" s="160"/>
      <c r="G42" s="160"/>
      <c r="H42" s="160"/>
      <c r="I42" s="180"/>
      <c r="J42" s="180"/>
      <c r="K42" s="180"/>
      <c r="L42" s="180"/>
      <c r="M42" s="180"/>
      <c r="N42" s="180"/>
      <c r="O42" s="180"/>
      <c r="P42" s="180"/>
      <c r="Q42" s="180"/>
      <c r="R42" s="180"/>
      <c r="S42" s="180"/>
      <c r="T42" s="180"/>
      <c r="U42" s="180"/>
      <c r="V42" s="180"/>
      <c r="W42" s="180"/>
      <c r="X42" s="180"/>
      <c r="Y42" s="180"/>
      <c r="Z42" s="180"/>
      <c r="AA42" s="180"/>
      <c r="AB42" s="180"/>
      <c r="AC42" s="180"/>
      <c r="AD42" s="180"/>
      <c r="AE42" s="180"/>
      <c r="AF42" s="180"/>
      <c r="AG42" s="180"/>
      <c r="AH42" s="180"/>
      <c r="AI42" s="180"/>
      <c r="AJ42" s="180"/>
      <c r="AK42" s="180"/>
      <c r="AL42" s="180"/>
      <c r="AM42" s="161"/>
      <c r="AN42" s="149"/>
    </row>
    <row r="43" spans="1:52" ht="19.5" customHeight="1">
      <c r="A43" s="149"/>
      <c r="B43" s="155"/>
      <c r="C43" s="157" t="s">
        <v>254</v>
      </c>
      <c r="D43" s="157" t="s">
        <v>255</v>
      </c>
      <c r="E43" s="157" t="s">
        <v>254</v>
      </c>
      <c r="F43" s="157" t="s">
        <v>255</v>
      </c>
      <c r="G43" s="157"/>
      <c r="H43" s="157"/>
      <c r="I43" s="180"/>
      <c r="J43" s="180"/>
      <c r="K43" s="180"/>
      <c r="L43" s="180"/>
      <c r="M43" s="180"/>
      <c r="N43" s="180"/>
      <c r="O43" s="180"/>
      <c r="P43" s="180"/>
      <c r="Q43" s="180"/>
      <c r="R43" s="180"/>
      <c r="S43" s="180"/>
      <c r="T43" s="180"/>
      <c r="U43" s="180"/>
      <c r="V43" s="180"/>
      <c r="W43" s="180"/>
      <c r="X43" s="180"/>
      <c r="Y43" s="180"/>
      <c r="Z43" s="180"/>
      <c r="AA43" s="180"/>
      <c r="AB43" s="180"/>
      <c r="AC43" s="180"/>
      <c r="AD43" s="180"/>
      <c r="AE43" s="180"/>
      <c r="AF43" s="180"/>
      <c r="AG43" s="180"/>
      <c r="AH43" s="180"/>
      <c r="AI43" s="180"/>
      <c r="AJ43" s="180"/>
      <c r="AK43" s="180"/>
      <c r="AL43" s="180"/>
      <c r="AM43" s="161"/>
      <c r="AN43" s="149"/>
    </row>
    <row r="44" spans="1:52" ht="19.5" customHeight="1">
      <c r="A44" s="149"/>
      <c r="B44" s="157" t="s">
        <v>257</v>
      </c>
      <c r="C44" s="157">
        <f>COUNTIFS($AO$10:$AO$29,C$42,$C$10:$C$29,"A",$E$10:$E$29,"*")</f>
        <v>0</v>
      </c>
      <c r="D44" s="157">
        <f>COUNTIFS($AO$10:$AO$29,C$42,$C$10:$C$29,"B",$E$10:$E$29,"*")</f>
        <v>0</v>
      </c>
      <c r="E44" s="157">
        <f>COUNTIFS($AO$10:$AO$29,E$42,$C$10:$C$29,"A",$E$10:$E$29,"*")</f>
        <v>0</v>
      </c>
      <c r="F44" s="154">
        <f>COUNTIFS($AO$10:$AO$29,E$42,$C$10:$C$29,"B",$E$10:$E$29,"*")</f>
        <v>0</v>
      </c>
      <c r="G44" s="168"/>
      <c r="H44" s="199"/>
      <c r="I44" s="180"/>
      <c r="J44" s="180"/>
      <c r="K44" s="180"/>
      <c r="L44" s="180"/>
      <c r="M44" s="180"/>
      <c r="N44" s="180"/>
      <c r="O44" s="180"/>
      <c r="P44" s="180"/>
      <c r="Q44" s="180"/>
      <c r="R44" s="180"/>
      <c r="S44" s="180"/>
      <c r="T44" s="180"/>
      <c r="U44" s="180"/>
      <c r="V44" s="180"/>
      <c r="W44" s="180"/>
      <c r="X44" s="180"/>
      <c r="Y44" s="180"/>
      <c r="Z44" s="180"/>
      <c r="AA44" s="180"/>
      <c r="AB44" s="180"/>
      <c r="AC44" s="180"/>
      <c r="AD44" s="180"/>
      <c r="AE44" s="180"/>
      <c r="AF44" s="180"/>
      <c r="AG44" s="180"/>
      <c r="AH44" s="180"/>
      <c r="AI44" s="180"/>
      <c r="AJ44" s="180"/>
      <c r="AK44" s="180"/>
      <c r="AL44" s="180"/>
      <c r="AM44" s="161"/>
      <c r="AN44" s="149"/>
    </row>
    <row r="45" spans="1:52" ht="19.5" customHeight="1">
      <c r="A45" s="149"/>
      <c r="B45" s="160" t="s">
        <v>259</v>
      </c>
      <c r="C45" s="157">
        <f>COUNTIFS($AO$10:$AO$29,C$42,$C$10:$C$29,"C",$E$10:$E$29,"*")</f>
        <v>1</v>
      </c>
      <c r="D45" s="157">
        <f>COUNTIFS($AO$10:$AO$29,C$42,$C$10:$C$29,"D",$E$10:$E$29,"*")</f>
        <v>0</v>
      </c>
      <c r="E45" s="157">
        <f>COUNTIFS($AO$10:$AO$29,E$42,$C$10:$C$29,"C",$E$10:$E$29,"*")</f>
        <v>1</v>
      </c>
      <c r="F45" s="154">
        <f>COUNTIFS($AO$10:$AO$29,E$42,$C$10:$C$29,"D",$E$10:$E$29,"*")</f>
        <v>0</v>
      </c>
      <c r="G45" s="168"/>
      <c r="H45" s="199"/>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c r="AL45" s="180"/>
      <c r="AM45" s="161"/>
      <c r="AN45" s="149"/>
    </row>
    <row r="46" spans="1:52" ht="19.5" customHeight="1">
      <c r="A46" s="149"/>
      <c r="B46" s="160" t="s">
        <v>260</v>
      </c>
      <c r="C46" s="179">
        <f>IF($AK$3="４週",SUMIFS($AK$11:$AK$30,$AO$11:$AO$30,C42)/4/$AH$5,IF($AK$3="歴月",SUMIFS($AK$11:$AK$30,$AO$11:$AO$30,C42)/$AL$5,"記載する期間を選択してください"))</f>
        <v>0.22500000000000001</v>
      </c>
      <c r="D46" s="189"/>
      <c r="E46" s="179">
        <f>IF($AK$3="４週",SUMIFS($AK$11:$AK$30,$AO$11:$AO$30,E42)/4/$AH$5,IF($AK$3="歴月",SUMIFS($AK$11:$AK$30,$AO$11:$AO$30,E42)/$AL$5,"記載する期間を選択してください"))</f>
        <v>0.22500000000000001</v>
      </c>
      <c r="F46" s="188"/>
      <c r="G46" s="188"/>
      <c r="H46" s="189"/>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61"/>
      <c r="AN46" s="149"/>
    </row>
    <row r="47" spans="1:52" ht="3" customHeight="1">
      <c r="A47" s="149"/>
      <c r="B47" s="145"/>
      <c r="C47" s="180">
        <v>10</v>
      </c>
      <c r="D47" s="180"/>
      <c r="E47" s="180">
        <f>C47+1</f>
        <v>11</v>
      </c>
      <c r="F47" s="180"/>
      <c r="G47" s="18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61"/>
      <c r="AN47" s="149"/>
    </row>
    <row r="48" spans="1:52" ht="15" customHeight="1">
      <c r="A48" s="147" t="s">
        <v>176</v>
      </c>
      <c r="B48" s="230"/>
      <c r="C48" s="230"/>
      <c r="D48" s="230"/>
      <c r="E48" s="230"/>
      <c r="F48" s="236"/>
      <c r="G48" s="230"/>
      <c r="H48" s="180"/>
      <c r="I48" s="180"/>
      <c r="J48" s="180"/>
      <c r="K48" s="180"/>
      <c r="L48" s="180"/>
      <c r="M48" s="180"/>
      <c r="N48" s="180"/>
      <c r="O48" s="180"/>
      <c r="P48" s="180"/>
      <c r="Q48" s="180"/>
      <c r="R48" s="180">
        <v>6</v>
      </c>
      <c r="S48" s="180"/>
      <c r="T48" s="180"/>
      <c r="U48" s="180"/>
      <c r="V48" s="180"/>
      <c r="W48" s="180"/>
      <c r="X48" s="180">
        <v>7</v>
      </c>
      <c r="Y48" s="180"/>
      <c r="Z48" s="180"/>
      <c r="AA48" s="180"/>
      <c r="AB48" s="180"/>
      <c r="AC48" s="180"/>
      <c r="AD48" s="180">
        <v>8</v>
      </c>
      <c r="AE48" s="180"/>
      <c r="AF48" s="180"/>
      <c r="AG48" s="243"/>
      <c r="AH48" s="243"/>
      <c r="AI48" s="243"/>
      <c r="AJ48" s="243">
        <v>9</v>
      </c>
      <c r="AK48" s="180"/>
      <c r="AL48" s="180"/>
      <c r="AM48" s="149"/>
    </row>
    <row r="49" spans="1:52" s="147" customFormat="1" ht="15" customHeight="1">
      <c r="A49" s="147" t="s">
        <v>58</v>
      </c>
      <c r="B49" s="159"/>
      <c r="C49" s="159"/>
      <c r="D49" s="159"/>
      <c r="E49" s="159"/>
      <c r="F49" s="159"/>
      <c r="G49" s="159"/>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O49" s="145"/>
      <c r="AP49" s="145"/>
      <c r="AQ49" s="145"/>
      <c r="AR49" s="145"/>
      <c r="AS49" s="145"/>
      <c r="AT49" s="145"/>
      <c r="AU49" s="145"/>
      <c r="AV49" s="145"/>
      <c r="AW49" s="145"/>
      <c r="AX49" s="145"/>
      <c r="AY49" s="145"/>
      <c r="AZ49" s="145"/>
    </row>
    <row r="50" spans="1:52" s="147" customFormat="1" ht="15" customHeight="1">
      <c r="A50" s="147" t="s">
        <v>177</v>
      </c>
      <c r="B50" s="159"/>
      <c r="C50" s="159"/>
      <c r="D50" s="159"/>
      <c r="E50" s="159"/>
      <c r="F50" s="159"/>
      <c r="G50" s="159"/>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c r="AL50" s="156"/>
      <c r="AM50" s="156"/>
      <c r="AO50" s="145"/>
      <c r="AP50" s="145"/>
      <c r="AQ50" s="145"/>
      <c r="AR50" s="145"/>
      <c r="AS50" s="145"/>
      <c r="AT50" s="145"/>
      <c r="AU50" s="145"/>
      <c r="AV50" s="145"/>
      <c r="AW50" s="145"/>
      <c r="AX50" s="145"/>
      <c r="AY50" s="145"/>
      <c r="AZ50" s="145"/>
    </row>
    <row r="51" spans="1:52" s="147" customFormat="1" ht="15" customHeight="1">
      <c r="A51" s="159" t="s">
        <v>340</v>
      </c>
      <c r="C51" s="159"/>
      <c r="D51" s="159"/>
      <c r="E51" s="159"/>
      <c r="F51" s="159"/>
      <c r="G51" s="159"/>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c r="AO51" s="145"/>
      <c r="AP51" s="145"/>
      <c r="AQ51" s="145"/>
      <c r="AR51" s="145"/>
      <c r="AS51" s="145"/>
      <c r="AT51" s="145"/>
      <c r="AU51" s="145"/>
      <c r="AV51" s="145"/>
      <c r="AW51" s="145"/>
      <c r="AX51" s="145"/>
      <c r="AY51" s="145"/>
      <c r="AZ51" s="145"/>
    </row>
    <row r="52" spans="1:52" s="147" customFormat="1" ht="15" customHeight="1">
      <c r="A52" s="147" t="s">
        <v>46</v>
      </c>
      <c r="B52" s="159"/>
      <c r="C52" s="159"/>
      <c r="D52" s="159"/>
      <c r="E52" s="159"/>
      <c r="F52" s="159"/>
      <c r="G52" s="159"/>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O52" s="145"/>
      <c r="AP52" s="145"/>
      <c r="AQ52" s="145"/>
      <c r="AR52" s="145"/>
      <c r="AS52" s="145"/>
      <c r="AT52" s="145"/>
      <c r="AU52" s="145"/>
      <c r="AV52" s="145"/>
      <c r="AW52" s="145"/>
      <c r="AX52" s="145"/>
      <c r="AY52" s="145"/>
      <c r="AZ52" s="145"/>
    </row>
    <row r="53" spans="1:52" s="147" customFormat="1" ht="15" customHeight="1">
      <c r="A53" s="147" t="s">
        <v>178</v>
      </c>
      <c r="B53" s="159"/>
      <c r="C53" s="159"/>
      <c r="D53" s="159"/>
      <c r="E53" s="159"/>
      <c r="F53" s="159"/>
      <c r="G53" s="159"/>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O53" s="145"/>
      <c r="AP53" s="145"/>
      <c r="AQ53" s="145"/>
      <c r="AR53" s="145"/>
      <c r="AS53" s="145"/>
      <c r="AT53" s="145"/>
      <c r="AU53" s="145"/>
      <c r="AV53" s="145"/>
      <c r="AW53" s="145"/>
      <c r="AX53" s="145"/>
      <c r="AY53" s="145"/>
      <c r="AZ53" s="145"/>
    </row>
    <row r="54" spans="1:52" ht="15" customHeight="1">
      <c r="A54" s="147" t="s">
        <v>179</v>
      </c>
      <c r="B54" s="169"/>
      <c r="C54" s="147"/>
      <c r="D54" s="147"/>
      <c r="E54" s="147"/>
      <c r="F54" s="147"/>
      <c r="G54" s="147"/>
    </row>
    <row r="55" spans="1:52" ht="15" customHeight="1">
      <c r="A55" s="147" t="s">
        <v>180</v>
      </c>
      <c r="B55" s="169"/>
      <c r="C55" s="147"/>
      <c r="D55" s="147"/>
      <c r="E55" s="147"/>
      <c r="F55" s="147"/>
      <c r="G55" s="147"/>
    </row>
    <row r="56" spans="1:52" ht="15" customHeight="1">
      <c r="A56" s="147"/>
      <c r="B56" s="157" t="s">
        <v>182</v>
      </c>
      <c r="C56" s="157" t="s">
        <v>183</v>
      </c>
      <c r="D56" s="157"/>
      <c r="E56" s="157"/>
      <c r="F56" s="147"/>
      <c r="G56" s="147"/>
    </row>
    <row r="57" spans="1:52" ht="15" customHeight="1">
      <c r="A57" s="147"/>
      <c r="B57" s="170" t="s">
        <v>186</v>
      </c>
      <c r="C57" s="181" t="s">
        <v>187</v>
      </c>
      <c r="D57" s="181"/>
      <c r="E57" s="181"/>
      <c r="F57" s="147"/>
      <c r="G57" s="147"/>
    </row>
    <row r="58" spans="1:52" ht="15" customHeight="1">
      <c r="A58" s="147"/>
      <c r="B58" s="170" t="s">
        <v>188</v>
      </c>
      <c r="C58" s="181" t="s">
        <v>189</v>
      </c>
      <c r="D58" s="181"/>
      <c r="E58" s="181"/>
      <c r="F58" s="147"/>
      <c r="G58" s="147"/>
    </row>
    <row r="59" spans="1:52" ht="15" customHeight="1">
      <c r="A59" s="147"/>
      <c r="B59" s="170" t="s">
        <v>190</v>
      </c>
      <c r="C59" s="181" t="s">
        <v>191</v>
      </c>
      <c r="D59" s="181"/>
      <c r="E59" s="181"/>
      <c r="F59" s="147"/>
      <c r="G59" s="147"/>
    </row>
    <row r="60" spans="1:52" ht="15" customHeight="1">
      <c r="A60" s="147"/>
      <c r="B60" s="170" t="s">
        <v>193</v>
      </c>
      <c r="C60" s="181" t="s">
        <v>194</v>
      </c>
      <c r="D60" s="181"/>
      <c r="E60" s="181"/>
      <c r="F60" s="147"/>
      <c r="G60" s="147"/>
    </row>
    <row r="61" spans="1:52" ht="15" customHeight="1">
      <c r="A61" s="147"/>
      <c r="B61" s="147" t="s">
        <v>196</v>
      </c>
      <c r="C61" s="147"/>
      <c r="D61" s="147"/>
      <c r="E61" s="147"/>
      <c r="F61" s="147"/>
      <c r="G61" s="147"/>
    </row>
    <row r="62" spans="1:52" ht="15" customHeight="1">
      <c r="A62" s="147"/>
      <c r="B62" s="147" t="s">
        <v>35</v>
      </c>
      <c r="C62" s="147"/>
      <c r="D62" s="147"/>
      <c r="E62" s="147"/>
      <c r="F62" s="147"/>
      <c r="G62" s="147"/>
    </row>
    <row r="63" spans="1:52" ht="15" customHeight="1">
      <c r="A63" s="147"/>
      <c r="B63" s="147" t="s">
        <v>197</v>
      </c>
      <c r="C63" s="147"/>
      <c r="D63" s="147"/>
      <c r="E63" s="147"/>
      <c r="F63" s="147"/>
      <c r="G63" s="147"/>
    </row>
    <row r="64" spans="1:52" ht="15" customHeight="1">
      <c r="A64" s="147" t="s">
        <v>198</v>
      </c>
      <c r="B64" s="169"/>
      <c r="C64" s="147"/>
      <c r="D64" s="147"/>
      <c r="E64" s="147"/>
      <c r="F64" s="147"/>
      <c r="G64" s="147"/>
    </row>
    <row r="65" spans="1:7" ht="15" customHeight="1">
      <c r="A65" s="147" t="s">
        <v>341</v>
      </c>
      <c r="B65" s="169"/>
      <c r="C65" s="147"/>
      <c r="D65" s="147"/>
      <c r="E65" s="147"/>
      <c r="F65" s="147"/>
      <c r="G65" s="147"/>
    </row>
    <row r="66" spans="1:7" ht="15" customHeight="1">
      <c r="A66" s="147" t="s">
        <v>199</v>
      </c>
      <c r="B66" s="169"/>
      <c r="C66" s="147"/>
      <c r="D66" s="147"/>
      <c r="E66" s="147"/>
      <c r="F66" s="147"/>
      <c r="G66" s="147"/>
    </row>
    <row r="67" spans="1:7" ht="15" customHeight="1">
      <c r="A67" s="147" t="s">
        <v>200</v>
      </c>
      <c r="B67" s="169"/>
      <c r="C67" s="147"/>
      <c r="D67" s="147"/>
      <c r="E67" s="147"/>
      <c r="F67" s="147"/>
      <c r="G67" s="147"/>
    </row>
    <row r="68" spans="1:7" ht="15" customHeight="1">
      <c r="A68" s="147" t="s">
        <v>202</v>
      </c>
      <c r="B68" s="169"/>
      <c r="C68" s="147"/>
      <c r="D68" s="147"/>
      <c r="E68" s="147"/>
      <c r="F68" s="147"/>
      <c r="G68" s="147"/>
    </row>
    <row r="69" spans="1:7" ht="15" customHeight="1">
      <c r="A69" s="147" t="s">
        <v>204</v>
      </c>
      <c r="B69" s="169"/>
      <c r="C69" s="147"/>
      <c r="D69" s="147"/>
      <c r="E69" s="147"/>
      <c r="F69" s="147"/>
      <c r="G69" s="147"/>
    </row>
    <row r="70" spans="1:7" ht="15" customHeight="1">
      <c r="A70" s="147"/>
      <c r="B70" s="147" t="s">
        <v>104</v>
      </c>
      <c r="C70" s="147"/>
      <c r="D70" s="147"/>
      <c r="E70" s="147"/>
      <c r="F70" s="147"/>
      <c r="G70" s="147"/>
    </row>
    <row r="71" spans="1:7" ht="15" customHeight="1">
      <c r="A71" s="147"/>
      <c r="B71" s="147" t="s">
        <v>206</v>
      </c>
      <c r="C71" s="147"/>
      <c r="D71" s="147"/>
      <c r="E71" s="147"/>
      <c r="F71" s="147"/>
      <c r="G71" s="147"/>
    </row>
    <row r="72" spans="1:7" ht="15" customHeight="1">
      <c r="A72" s="147" t="s">
        <v>138</v>
      </c>
      <c r="B72" s="169"/>
      <c r="C72" s="147"/>
      <c r="D72" s="147"/>
      <c r="E72" s="147"/>
      <c r="F72" s="147"/>
      <c r="G72" s="147"/>
    </row>
    <row r="73" spans="1:7" ht="15" customHeight="1">
      <c r="A73" s="147" t="s">
        <v>208</v>
      </c>
      <c r="B73" s="169"/>
      <c r="C73" s="147"/>
      <c r="D73" s="147"/>
      <c r="E73" s="147"/>
      <c r="F73" s="147"/>
      <c r="G73" s="147"/>
    </row>
    <row r="74" spans="1:7" ht="15" customHeight="1">
      <c r="A74" s="147" t="s">
        <v>209</v>
      </c>
      <c r="B74" s="169"/>
      <c r="C74" s="147"/>
      <c r="D74" s="147"/>
      <c r="E74" s="147"/>
      <c r="F74" s="147"/>
      <c r="G74" s="147"/>
    </row>
    <row r="75" spans="1:7" ht="15" customHeight="1">
      <c r="A75" s="147" t="s">
        <v>211</v>
      </c>
      <c r="B75" s="169"/>
      <c r="C75" s="147"/>
      <c r="D75" s="147"/>
      <c r="E75" s="147"/>
      <c r="F75" s="147"/>
      <c r="G75" s="147"/>
    </row>
    <row r="76" spans="1:7" ht="15" customHeight="1">
      <c r="A76" s="147" t="s">
        <v>213</v>
      </c>
      <c r="B76" s="169"/>
      <c r="C76" s="147"/>
      <c r="D76" s="147"/>
      <c r="E76" s="147"/>
      <c r="F76" s="147"/>
      <c r="G76" s="147"/>
    </row>
    <row r="77" spans="1:7" ht="15" customHeight="1">
      <c r="A77" s="147" t="s">
        <v>66</v>
      </c>
      <c r="B77" s="169"/>
      <c r="C77" s="147"/>
      <c r="D77" s="147"/>
      <c r="E77" s="147"/>
      <c r="F77" s="147"/>
      <c r="G77" s="147"/>
    </row>
    <row r="78" spans="1:7" ht="15" customHeight="1">
      <c r="A78" s="147" t="s">
        <v>215</v>
      </c>
      <c r="B78" s="169"/>
      <c r="C78" s="147"/>
      <c r="D78" s="147"/>
      <c r="E78" s="147"/>
      <c r="F78" s="147"/>
      <c r="G78" s="147"/>
    </row>
    <row r="79" spans="1:7" ht="15" customHeight="1">
      <c r="A79" s="147" t="s">
        <v>216</v>
      </c>
      <c r="B79" s="169"/>
      <c r="C79" s="147"/>
      <c r="D79" s="147"/>
      <c r="E79" s="147"/>
      <c r="F79" s="147"/>
      <c r="G79" s="147"/>
    </row>
  </sheetData>
  <mergeCells count="117">
    <mergeCell ref="AK1:AN1"/>
    <mergeCell ref="M2:P2"/>
    <mergeCell ref="Q2:R2"/>
    <mergeCell ref="S2:T2"/>
    <mergeCell ref="U2:V2"/>
    <mergeCell ref="AK2:AN2"/>
    <mergeCell ref="D3:H3"/>
    <mergeCell ref="I3:J3"/>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2:E32"/>
    <mergeCell ref="A33:B33"/>
    <mergeCell ref="C33:E33"/>
    <mergeCell ref="F33:T33"/>
    <mergeCell ref="C36:D36"/>
    <mergeCell ref="E36:H36"/>
    <mergeCell ref="I36:N36"/>
    <mergeCell ref="O36:T36"/>
    <mergeCell ref="U36:Z36"/>
    <mergeCell ref="AA36:AF36"/>
    <mergeCell ref="AG36:AK36"/>
    <mergeCell ref="AL36:AM36"/>
    <mergeCell ref="F37:H37"/>
    <mergeCell ref="I37:K37"/>
    <mergeCell ref="L37:N37"/>
    <mergeCell ref="O37:Q37"/>
    <mergeCell ref="R37:T37"/>
    <mergeCell ref="U37:W37"/>
    <mergeCell ref="X37:Z37"/>
    <mergeCell ref="AA37:AC37"/>
    <mergeCell ref="AD37:AF37"/>
    <mergeCell ref="AG37:AI37"/>
    <mergeCell ref="AJ37:AK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C40:D40"/>
    <mergeCell ref="E40:H40"/>
    <mergeCell ref="I40:N40"/>
    <mergeCell ref="O40:T40"/>
    <mergeCell ref="U40:Z40"/>
    <mergeCell ref="AA40:AF40"/>
    <mergeCell ref="AG40:AK40"/>
    <mergeCell ref="AL40:AM40"/>
    <mergeCell ref="C42:D42"/>
    <mergeCell ref="E42:H42"/>
    <mergeCell ref="F43:H43"/>
    <mergeCell ref="F44:H44"/>
    <mergeCell ref="F45:H45"/>
    <mergeCell ref="C46:D46"/>
    <mergeCell ref="E46:H46"/>
    <mergeCell ref="C56:E56"/>
    <mergeCell ref="C57:E57"/>
    <mergeCell ref="C58:E58"/>
    <mergeCell ref="C59:E59"/>
    <mergeCell ref="C60:E60"/>
    <mergeCell ref="B4:B5"/>
    <mergeCell ref="C4:J5"/>
    <mergeCell ref="A7:A10"/>
    <mergeCell ref="B7:B8"/>
    <mergeCell ref="C7:C10"/>
    <mergeCell ref="D7:D10"/>
    <mergeCell ref="E7:E10"/>
    <mergeCell ref="AK7:AK10"/>
    <mergeCell ref="AL7:AL10"/>
    <mergeCell ref="AM7:AN10"/>
    <mergeCell ref="AP7:AP10"/>
    <mergeCell ref="AQ7:AQ10"/>
    <mergeCell ref="B9:B10"/>
  </mergeCells>
  <phoneticPr fontId="4"/>
  <dataValidations count="5">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1" sqref="C11:C30">
      <formula1>"A,B,C,D"</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1">
    <pageSetUpPr fitToPage="1"/>
  </sheetPr>
  <dimension ref="A1:AR67"/>
  <sheetViews>
    <sheetView showGridLines="0" view="pageBreakPreview" zoomScaleNormal="85" zoomScaleSheetLayoutView="100" workbookViewId="0">
      <selection activeCell="Q31" sqref="Q31"/>
    </sheetView>
  </sheetViews>
  <sheetFormatPr defaultColWidth="8.25" defaultRowHeight="21" customHeight="1"/>
  <cols>
    <col min="1" max="1" width="2.625" style="145" customWidth="1"/>
    <col min="2" max="2" width="15.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7.25" style="145" customWidth="1"/>
    <col min="42" max="42" width="3.875" style="145" customWidth="1"/>
    <col min="43" max="43" width="6.375" style="145" customWidth="1"/>
    <col min="44" max="44" width="3.875" style="145" customWidth="1"/>
    <col min="45" max="16384" width="8.25" style="145"/>
  </cols>
  <sheetData>
    <row r="1" spans="1:44"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238</v>
      </c>
      <c r="AL1" s="211"/>
      <c r="AM1" s="211"/>
      <c r="AN1" s="211"/>
    </row>
    <row r="2" spans="1:44" ht="18" customHeight="1">
      <c r="A2" s="149"/>
      <c r="B2" s="226"/>
      <c r="C2" s="226"/>
      <c r="D2" s="226"/>
      <c r="E2" s="226"/>
      <c r="F2" s="226"/>
      <c r="G2" s="226"/>
      <c r="H2" s="226"/>
      <c r="I2" s="226"/>
      <c r="J2" s="226"/>
      <c r="K2" s="226"/>
      <c r="L2" s="239"/>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t="s">
        <v>73</v>
      </c>
      <c r="AL2" s="212"/>
      <c r="AM2" s="212"/>
      <c r="AN2" s="212"/>
    </row>
    <row r="3" spans="1:44" ht="18" customHeight="1">
      <c r="A3" s="150"/>
      <c r="B3" s="227" t="s">
        <v>411</v>
      </c>
      <c r="C3" s="231">
        <v>10</v>
      </c>
      <c r="D3" s="233" t="s">
        <v>287</v>
      </c>
      <c r="E3" s="233"/>
      <c r="F3" s="233"/>
      <c r="G3" s="233"/>
      <c r="H3" s="233"/>
      <c r="I3" s="233">
        <f>IF(C3&lt;=10,2,2+ROUNDUP((C3-10)/5,0))</f>
        <v>2</v>
      </c>
      <c r="J3" s="233"/>
      <c r="K3" s="238"/>
      <c r="L3" s="24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4" ht="18" customHeight="1">
      <c r="A4" s="150"/>
      <c r="B4" s="227" t="s">
        <v>16</v>
      </c>
      <c r="C4" s="231" t="s">
        <v>391</v>
      </c>
      <c r="D4" s="231"/>
      <c r="E4" s="231"/>
      <c r="F4" s="231"/>
      <c r="G4" s="231"/>
      <c r="H4" s="231"/>
      <c r="I4" s="231"/>
      <c r="J4" s="231"/>
      <c r="K4" s="238"/>
      <c r="L4" s="24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4" ht="18" customHeight="1">
      <c r="A5" s="150"/>
      <c r="B5" s="227"/>
      <c r="C5" s="231"/>
      <c r="D5" s="231"/>
      <c r="E5" s="231"/>
      <c r="F5" s="231"/>
      <c r="G5" s="231"/>
      <c r="H5" s="231"/>
      <c r="I5" s="231"/>
      <c r="J5" s="231"/>
      <c r="K5" s="238"/>
      <c r="L5" s="241"/>
      <c r="M5" s="241"/>
      <c r="N5" s="241"/>
      <c r="O5" s="241"/>
      <c r="P5" s="241"/>
      <c r="Q5" s="241"/>
      <c r="R5" s="150"/>
      <c r="S5" s="150"/>
      <c r="U5" s="150"/>
      <c r="V5" s="150"/>
      <c r="W5" s="150"/>
      <c r="Y5" s="204"/>
      <c r="Z5" s="204"/>
      <c r="AA5" s="204"/>
      <c r="AB5" s="149"/>
      <c r="AC5" s="204"/>
      <c r="AD5" s="204"/>
      <c r="AE5" s="204"/>
      <c r="AF5" s="204"/>
      <c r="AG5" s="209" t="s">
        <v>151</v>
      </c>
      <c r="AH5" s="208">
        <v>40</v>
      </c>
      <c r="AI5" s="208"/>
      <c r="AJ5" s="208"/>
      <c r="AK5" s="204" t="s">
        <v>152</v>
      </c>
      <c r="AL5" s="244">
        <v>160</v>
      </c>
      <c r="AM5" s="204" t="s">
        <v>153</v>
      </c>
      <c r="AN5" s="149"/>
    </row>
    <row r="6" spans="1:44"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4" ht="15" customHeight="1">
      <c r="A7" s="152" t="s">
        <v>154</v>
      </c>
      <c r="B7" s="163" t="s">
        <v>136</v>
      </c>
      <c r="C7" s="172" t="s">
        <v>156</v>
      </c>
      <c r="D7" s="157" t="s">
        <v>158</v>
      </c>
      <c r="E7" s="154" t="s">
        <v>159</v>
      </c>
      <c r="F7" s="193" t="s">
        <v>162</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163</v>
      </c>
      <c r="AL7" s="160" t="s">
        <v>165</v>
      </c>
      <c r="AM7" s="220" t="s">
        <v>3</v>
      </c>
      <c r="AN7" s="220"/>
      <c r="AP7" s="251" t="s">
        <v>241</v>
      </c>
      <c r="AQ7" s="252" t="s">
        <v>205</v>
      </c>
    </row>
    <row r="8" spans="1:44" ht="15" customHeight="1">
      <c r="A8" s="152"/>
      <c r="B8" s="164"/>
      <c r="C8" s="173"/>
      <c r="D8" s="157"/>
      <c r="E8" s="154"/>
      <c r="F8" s="157" t="s">
        <v>167</v>
      </c>
      <c r="G8" s="157"/>
      <c r="H8" s="157"/>
      <c r="I8" s="157"/>
      <c r="J8" s="157"/>
      <c r="K8" s="157"/>
      <c r="L8" s="157"/>
      <c r="M8" s="157" t="s">
        <v>168</v>
      </c>
      <c r="N8" s="157"/>
      <c r="O8" s="157"/>
      <c r="P8" s="157"/>
      <c r="Q8" s="157"/>
      <c r="R8" s="157"/>
      <c r="S8" s="157"/>
      <c r="T8" s="157" t="s">
        <v>170</v>
      </c>
      <c r="U8" s="157"/>
      <c r="V8" s="157"/>
      <c r="W8" s="157"/>
      <c r="X8" s="157"/>
      <c r="Y8" s="157"/>
      <c r="Z8" s="157"/>
      <c r="AA8" s="157" t="s">
        <v>173</v>
      </c>
      <c r="AB8" s="157"/>
      <c r="AC8" s="157"/>
      <c r="AD8" s="157"/>
      <c r="AE8" s="157"/>
      <c r="AF8" s="157"/>
      <c r="AG8" s="157"/>
      <c r="AH8" s="157" t="s">
        <v>174</v>
      </c>
      <c r="AI8" s="157"/>
      <c r="AJ8" s="157"/>
      <c r="AK8" s="189"/>
      <c r="AL8" s="160"/>
      <c r="AM8" s="220"/>
      <c r="AN8" s="220"/>
      <c r="AP8" s="252"/>
      <c r="AQ8" s="252"/>
    </row>
    <row r="9" spans="1:44" ht="15" customHeight="1">
      <c r="A9" s="152"/>
      <c r="B9" s="165" t="s">
        <v>221</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c r="AP9" s="252"/>
      <c r="AQ9" s="252"/>
    </row>
    <row r="10" spans="1:44" ht="15" customHeight="1">
      <c r="A10" s="152"/>
      <c r="B10" s="228"/>
      <c r="C10" s="232"/>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c r="AP10" s="252"/>
      <c r="AQ10" s="252"/>
    </row>
    <row r="11" spans="1:44" ht="18" customHeight="1">
      <c r="A11" s="153">
        <v>1</v>
      </c>
      <c r="B11" s="229" t="s">
        <v>223</v>
      </c>
      <c r="C11" s="176" t="s">
        <v>186</v>
      </c>
      <c r="D11" s="183"/>
      <c r="E11" s="191" t="s">
        <v>393</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14">
        <f t="shared" ref="AK11:AK30" si="0">COUNTIF(F11:AJ11,$AP$11)*$AQ$11+COUNTIF(F11:AJ11,$AP$12)*$AQ$12+COUNTIF(F11:AJ11,$AP$13)*$AQ$13+COUNTIF(F11:AJ11,$AP$14)*$AQ$14+COUNTIF(F11:AJ11,$AP$15)*$AQ$15+COUNTIF(F11:AJ11,$AP$16)*$AQ$16+COUNTIF(F11:AJ11,$AP$17)*$AQ$17+COUNTIF(F11:AJ11,$AP$18)*$AQ$18+COUNTIF(F11:AJ11,$AP$19)*$AQ$19+COUNTIF(F11:AJ11,$AP$20)*$AQ$20++COUNTIF(F11:AJ11,$AP$21)*$AQ$21+COUNTIF(F11:AJ11,$AP$22)*$AQ$22+COUNTIF(F11:AJ11,$AP$23)*$AQ$23+COUNTIF(F11:AJ11,$AP$24)*$AQ$24+COUNTIF(F11:AJ11,$AP$25)*$AQ$25+COUNTIF(F11:AJ11,$AP$26)*$AQ$26+COUNTIF(F11:AJ11,$AP$27)*$AQ$27+COUNTIF(F11:AJ11,$AP$28)*$AQ$28+COUNTIF(F11:AJ11,$AP$29)*$AQ$29+COUNTIF(F11:AJ11,$AP$30)*$AQ$30+COUNTIF(F11:AJ11,$AP$31)*$AQ$31</f>
        <v>160</v>
      </c>
      <c r="AL11" s="216">
        <f t="shared" ref="AL11:AL31" si="1">IF($AK$3="４週",AK11/4,AK11/(DAY(EOMONTH($F$9,0))/7))</f>
        <v>40</v>
      </c>
      <c r="AM11" s="221"/>
      <c r="AN11" s="221"/>
      <c r="AO11" s="249"/>
      <c r="AP11" s="253">
        <v>8</v>
      </c>
      <c r="AQ11" s="254">
        <v>8</v>
      </c>
      <c r="AR11" s="249"/>
    </row>
    <row r="12" spans="1:44" ht="18" customHeight="1">
      <c r="A12" s="153">
        <v>2</v>
      </c>
      <c r="B12" s="229" t="s">
        <v>339</v>
      </c>
      <c r="C12" s="176" t="s">
        <v>186</v>
      </c>
      <c r="D12" s="183"/>
      <c r="E12" s="191" t="s">
        <v>142</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si="0"/>
        <v>160</v>
      </c>
      <c r="AL12" s="216">
        <f t="shared" si="1"/>
        <v>40</v>
      </c>
      <c r="AM12" s="221"/>
      <c r="AN12" s="221"/>
      <c r="AO12" s="249"/>
      <c r="AP12" s="253" t="s">
        <v>387</v>
      </c>
      <c r="AQ12" s="254">
        <v>3</v>
      </c>
      <c r="AR12" s="249"/>
    </row>
    <row r="13" spans="1:44" ht="18" customHeight="1">
      <c r="A13" s="153">
        <v>3</v>
      </c>
      <c r="B13" s="229" t="s">
        <v>70</v>
      </c>
      <c r="C13" s="176" t="s">
        <v>186</v>
      </c>
      <c r="D13" s="183" t="s">
        <v>261</v>
      </c>
      <c r="E13" s="191" t="s">
        <v>394</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c r="AO13" s="249"/>
      <c r="AP13" s="253" t="s">
        <v>388</v>
      </c>
      <c r="AQ13" s="254">
        <v>4</v>
      </c>
      <c r="AR13" s="249"/>
    </row>
    <row r="14" spans="1:44" ht="18" customHeight="1">
      <c r="A14" s="153">
        <v>4</v>
      </c>
      <c r="B14" s="229" t="s">
        <v>29</v>
      </c>
      <c r="C14" s="176" t="s">
        <v>186</v>
      </c>
      <c r="D14" s="183" t="s">
        <v>29</v>
      </c>
      <c r="E14" s="191" t="s">
        <v>392</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186"/>
      <c r="AI14" s="186"/>
      <c r="AJ14" s="186"/>
      <c r="AK14" s="214">
        <f t="shared" si="0"/>
        <v>160</v>
      </c>
      <c r="AL14" s="216">
        <f t="shared" si="1"/>
        <v>40</v>
      </c>
      <c r="AM14" s="221"/>
      <c r="AN14" s="221"/>
      <c r="AO14" s="249"/>
      <c r="AP14" s="253"/>
      <c r="AQ14" s="254"/>
      <c r="AR14" s="249"/>
    </row>
    <row r="15" spans="1:44" ht="18" customHeight="1">
      <c r="A15" s="153">
        <v>5</v>
      </c>
      <c r="B15" s="229" t="s">
        <v>70</v>
      </c>
      <c r="C15" s="176" t="s">
        <v>190</v>
      </c>
      <c r="D15" s="183"/>
      <c r="E15" s="191" t="s">
        <v>395</v>
      </c>
      <c r="F15" s="186" t="s">
        <v>387</v>
      </c>
      <c r="G15" s="186"/>
      <c r="H15" s="186" t="s">
        <v>387</v>
      </c>
      <c r="I15" s="186"/>
      <c r="J15" s="186"/>
      <c r="K15" s="186" t="s">
        <v>387</v>
      </c>
      <c r="L15" s="186"/>
      <c r="M15" s="186" t="s">
        <v>387</v>
      </c>
      <c r="N15" s="186"/>
      <c r="O15" s="186" t="s">
        <v>387</v>
      </c>
      <c r="P15" s="186"/>
      <c r="Q15" s="186"/>
      <c r="R15" s="186" t="s">
        <v>387</v>
      </c>
      <c r="S15" s="186"/>
      <c r="T15" s="186" t="s">
        <v>387</v>
      </c>
      <c r="U15" s="186"/>
      <c r="V15" s="186" t="s">
        <v>387</v>
      </c>
      <c r="W15" s="186"/>
      <c r="X15" s="186"/>
      <c r="Y15" s="186" t="s">
        <v>387</v>
      </c>
      <c r="Z15" s="186"/>
      <c r="AA15" s="186" t="s">
        <v>387</v>
      </c>
      <c r="AB15" s="186"/>
      <c r="AC15" s="186" t="s">
        <v>387</v>
      </c>
      <c r="AD15" s="186"/>
      <c r="AE15" s="186"/>
      <c r="AF15" s="186" t="s">
        <v>387</v>
      </c>
      <c r="AG15" s="186"/>
      <c r="AH15" s="186"/>
      <c r="AI15" s="186"/>
      <c r="AJ15" s="186"/>
      <c r="AK15" s="214">
        <f t="shared" si="0"/>
        <v>36</v>
      </c>
      <c r="AL15" s="216">
        <f t="shared" si="1"/>
        <v>9</v>
      </c>
      <c r="AM15" s="221"/>
      <c r="AN15" s="221"/>
      <c r="AO15" s="249"/>
      <c r="AP15" s="253"/>
      <c r="AQ15" s="254"/>
      <c r="AR15" s="249"/>
    </row>
    <row r="16" spans="1:44" ht="18" customHeight="1">
      <c r="A16" s="153">
        <v>6</v>
      </c>
      <c r="B16" s="229" t="s">
        <v>29</v>
      </c>
      <c r="C16" s="176" t="s">
        <v>190</v>
      </c>
      <c r="D16" s="183" t="s">
        <v>29</v>
      </c>
      <c r="E16" s="191" t="s">
        <v>201</v>
      </c>
      <c r="F16" s="186" t="s">
        <v>387</v>
      </c>
      <c r="G16" s="186" t="s">
        <v>387</v>
      </c>
      <c r="H16" s="186"/>
      <c r="I16" s="186"/>
      <c r="J16" s="186"/>
      <c r="K16" s="186"/>
      <c r="L16" s="186" t="s">
        <v>387</v>
      </c>
      <c r="M16" s="186" t="s">
        <v>387</v>
      </c>
      <c r="N16" s="186" t="s">
        <v>387</v>
      </c>
      <c r="O16" s="186"/>
      <c r="P16" s="186"/>
      <c r="Q16" s="186"/>
      <c r="R16" s="186"/>
      <c r="S16" s="186" t="s">
        <v>387</v>
      </c>
      <c r="T16" s="186" t="s">
        <v>387</v>
      </c>
      <c r="U16" s="186" t="s">
        <v>387</v>
      </c>
      <c r="V16" s="186"/>
      <c r="W16" s="186"/>
      <c r="X16" s="186"/>
      <c r="Y16" s="186"/>
      <c r="Z16" s="186" t="s">
        <v>387</v>
      </c>
      <c r="AA16" s="186" t="s">
        <v>387</v>
      </c>
      <c r="AB16" s="186" t="s">
        <v>387</v>
      </c>
      <c r="AC16" s="186"/>
      <c r="AD16" s="186"/>
      <c r="AE16" s="186"/>
      <c r="AF16" s="186"/>
      <c r="AG16" s="186" t="s">
        <v>387</v>
      </c>
      <c r="AH16" s="186"/>
      <c r="AI16" s="186"/>
      <c r="AJ16" s="186"/>
      <c r="AK16" s="214">
        <f t="shared" si="0"/>
        <v>36</v>
      </c>
      <c r="AL16" s="216">
        <f t="shared" si="1"/>
        <v>9</v>
      </c>
      <c r="AM16" s="221"/>
      <c r="AN16" s="221"/>
      <c r="AO16" s="249"/>
      <c r="AP16" s="253"/>
      <c r="AQ16" s="254"/>
      <c r="AR16" s="249"/>
    </row>
    <row r="17" spans="1:44" ht="18" customHeight="1">
      <c r="A17" s="153">
        <v>7</v>
      </c>
      <c r="B17" s="229" t="s">
        <v>29</v>
      </c>
      <c r="C17" s="176" t="s">
        <v>190</v>
      </c>
      <c r="D17" s="183" t="s">
        <v>29</v>
      </c>
      <c r="E17" s="191" t="s">
        <v>396</v>
      </c>
      <c r="F17" s="186" t="s">
        <v>388</v>
      </c>
      <c r="G17" s="186" t="s">
        <v>388</v>
      </c>
      <c r="H17" s="186" t="s">
        <v>388</v>
      </c>
      <c r="I17" s="186"/>
      <c r="J17" s="186"/>
      <c r="K17" s="186" t="s">
        <v>388</v>
      </c>
      <c r="L17" s="186" t="s">
        <v>388</v>
      </c>
      <c r="M17" s="186" t="s">
        <v>388</v>
      </c>
      <c r="N17" s="186" t="s">
        <v>388</v>
      </c>
      <c r="O17" s="186" t="s">
        <v>388</v>
      </c>
      <c r="P17" s="186"/>
      <c r="Q17" s="186"/>
      <c r="R17" s="186" t="s">
        <v>388</v>
      </c>
      <c r="S17" s="186" t="s">
        <v>388</v>
      </c>
      <c r="T17" s="186" t="s">
        <v>388</v>
      </c>
      <c r="U17" s="186" t="s">
        <v>388</v>
      </c>
      <c r="V17" s="186" t="s">
        <v>388</v>
      </c>
      <c r="W17" s="186"/>
      <c r="X17" s="186"/>
      <c r="Y17" s="186" t="s">
        <v>388</v>
      </c>
      <c r="Z17" s="186" t="s">
        <v>388</v>
      </c>
      <c r="AA17" s="186" t="s">
        <v>388</v>
      </c>
      <c r="AB17" s="186" t="s">
        <v>388</v>
      </c>
      <c r="AC17" s="186" t="s">
        <v>388</v>
      </c>
      <c r="AD17" s="186"/>
      <c r="AE17" s="186"/>
      <c r="AF17" s="186" t="s">
        <v>388</v>
      </c>
      <c r="AG17" s="186" t="s">
        <v>388</v>
      </c>
      <c r="AH17" s="186"/>
      <c r="AI17" s="186"/>
      <c r="AJ17" s="186"/>
      <c r="AK17" s="214">
        <f t="shared" si="0"/>
        <v>80</v>
      </c>
      <c r="AL17" s="216">
        <f t="shared" si="1"/>
        <v>20</v>
      </c>
      <c r="AM17" s="221"/>
      <c r="AN17" s="221"/>
      <c r="AO17" s="249"/>
      <c r="AP17" s="253"/>
      <c r="AQ17" s="254"/>
      <c r="AR17" s="249"/>
    </row>
    <row r="18" spans="1:44" ht="18" customHeight="1">
      <c r="A18" s="153">
        <v>8</v>
      </c>
      <c r="B18" s="229"/>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c r="AO18" s="249"/>
      <c r="AP18" s="253"/>
      <c r="AQ18" s="254"/>
      <c r="AR18" s="249"/>
    </row>
    <row r="19" spans="1:44" ht="18" customHeight="1">
      <c r="A19" s="153">
        <v>9</v>
      </c>
      <c r="B19" s="229"/>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c r="AO19" s="249"/>
      <c r="AP19" s="253"/>
      <c r="AQ19" s="254"/>
      <c r="AR19" s="249"/>
    </row>
    <row r="20" spans="1:44" ht="18" customHeight="1">
      <c r="A20" s="153">
        <v>10</v>
      </c>
      <c r="B20" s="229"/>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c r="AO20" s="249"/>
      <c r="AP20" s="253"/>
      <c r="AQ20" s="254"/>
      <c r="AR20" s="249"/>
    </row>
    <row r="21" spans="1:44" ht="18" customHeight="1">
      <c r="A21" s="153">
        <v>11</v>
      </c>
      <c r="B21" s="229"/>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c r="AO21" s="249"/>
      <c r="AP21" s="253"/>
      <c r="AQ21" s="254"/>
      <c r="AR21" s="249"/>
    </row>
    <row r="22" spans="1:44" ht="18" customHeight="1">
      <c r="A22" s="153">
        <v>12</v>
      </c>
      <c r="B22" s="229"/>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c r="AO22" s="249"/>
      <c r="AP22" s="253"/>
      <c r="AQ22" s="254"/>
      <c r="AR22" s="249"/>
    </row>
    <row r="23" spans="1:44" ht="18" customHeight="1">
      <c r="A23" s="153">
        <v>13</v>
      </c>
      <c r="B23" s="229"/>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c r="AO23" s="249"/>
      <c r="AP23" s="253"/>
      <c r="AQ23" s="254"/>
      <c r="AR23" s="249"/>
    </row>
    <row r="24" spans="1:44" ht="18" customHeight="1">
      <c r="A24" s="153">
        <v>14</v>
      </c>
      <c r="B24" s="229"/>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c r="AO24" s="249"/>
      <c r="AP24" s="253"/>
      <c r="AQ24" s="254"/>
      <c r="AR24" s="249"/>
    </row>
    <row r="25" spans="1:44" ht="18" customHeight="1">
      <c r="A25" s="153">
        <v>15</v>
      </c>
      <c r="B25" s="229"/>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c r="AO25" s="249"/>
      <c r="AP25" s="253"/>
      <c r="AQ25" s="254"/>
      <c r="AR25" s="249"/>
    </row>
    <row r="26" spans="1:44" ht="18" customHeight="1">
      <c r="A26" s="153">
        <v>16</v>
      </c>
      <c r="B26" s="229"/>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c r="AO26" s="249"/>
      <c r="AP26" s="253"/>
      <c r="AQ26" s="254"/>
      <c r="AR26" s="249"/>
    </row>
    <row r="27" spans="1:44" ht="18" customHeight="1">
      <c r="A27" s="153">
        <v>17</v>
      </c>
      <c r="B27" s="229"/>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c r="AO27" s="249"/>
      <c r="AP27" s="253"/>
      <c r="AQ27" s="254"/>
      <c r="AR27" s="249"/>
    </row>
    <row r="28" spans="1:44" ht="18" customHeight="1">
      <c r="A28" s="153">
        <v>18</v>
      </c>
      <c r="B28" s="229"/>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c r="AO28" s="249"/>
      <c r="AP28" s="253"/>
      <c r="AQ28" s="254"/>
      <c r="AR28" s="249"/>
    </row>
    <row r="29" spans="1:44" ht="18" customHeight="1">
      <c r="A29" s="153">
        <v>19</v>
      </c>
      <c r="B29" s="229"/>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c r="AO29" s="249"/>
      <c r="AP29" s="253"/>
      <c r="AQ29" s="254"/>
      <c r="AR29" s="249"/>
    </row>
    <row r="30" spans="1:44" ht="18" customHeight="1">
      <c r="A30" s="153">
        <v>20</v>
      </c>
      <c r="B30" s="229"/>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c r="AO30" s="249"/>
      <c r="AP30" s="253"/>
      <c r="AQ30" s="254"/>
      <c r="AR30" s="249"/>
    </row>
    <row r="31" spans="1:44" ht="18" customHeight="1">
      <c r="A31" s="157" t="s">
        <v>144</v>
      </c>
      <c r="B31" s="157"/>
      <c r="C31" s="157"/>
      <c r="D31" s="157"/>
      <c r="E31" s="157"/>
      <c r="F31" s="178">
        <f t="shared" ref="F31:AJ31" si="2">+SUM(F11:F30)</f>
        <v>32</v>
      </c>
      <c r="G31" s="178">
        <f t="shared" si="2"/>
        <v>32</v>
      </c>
      <c r="H31" s="178">
        <f t="shared" si="2"/>
        <v>32</v>
      </c>
      <c r="I31" s="178">
        <f t="shared" si="2"/>
        <v>0</v>
      </c>
      <c r="J31" s="178">
        <f t="shared" si="2"/>
        <v>0</v>
      </c>
      <c r="K31" s="178">
        <f t="shared" si="2"/>
        <v>32</v>
      </c>
      <c r="L31" s="178">
        <f t="shared" si="2"/>
        <v>32</v>
      </c>
      <c r="M31" s="178">
        <f t="shared" si="2"/>
        <v>32</v>
      </c>
      <c r="N31" s="178">
        <f t="shared" si="2"/>
        <v>32</v>
      </c>
      <c r="O31" s="178">
        <f t="shared" si="2"/>
        <v>32</v>
      </c>
      <c r="P31" s="178">
        <f t="shared" si="2"/>
        <v>0</v>
      </c>
      <c r="Q31" s="178">
        <f t="shared" si="2"/>
        <v>0</v>
      </c>
      <c r="R31" s="178">
        <f t="shared" si="2"/>
        <v>32</v>
      </c>
      <c r="S31" s="178">
        <f t="shared" si="2"/>
        <v>32</v>
      </c>
      <c r="T31" s="178">
        <f t="shared" si="2"/>
        <v>32</v>
      </c>
      <c r="U31" s="178">
        <f t="shared" si="2"/>
        <v>32</v>
      </c>
      <c r="V31" s="178">
        <f t="shared" si="2"/>
        <v>32</v>
      </c>
      <c r="W31" s="178">
        <f t="shared" si="2"/>
        <v>0</v>
      </c>
      <c r="X31" s="178">
        <f t="shared" si="2"/>
        <v>0</v>
      </c>
      <c r="Y31" s="178">
        <f t="shared" si="2"/>
        <v>32</v>
      </c>
      <c r="Z31" s="178">
        <f t="shared" si="2"/>
        <v>32</v>
      </c>
      <c r="AA31" s="178">
        <f t="shared" si="2"/>
        <v>32</v>
      </c>
      <c r="AB31" s="178">
        <f t="shared" si="2"/>
        <v>32</v>
      </c>
      <c r="AC31" s="178">
        <f t="shared" si="2"/>
        <v>32</v>
      </c>
      <c r="AD31" s="178">
        <f t="shared" si="2"/>
        <v>0</v>
      </c>
      <c r="AE31" s="178">
        <f t="shared" si="2"/>
        <v>0</v>
      </c>
      <c r="AF31" s="178">
        <f t="shared" si="2"/>
        <v>32</v>
      </c>
      <c r="AG31" s="178">
        <f t="shared" si="2"/>
        <v>32</v>
      </c>
      <c r="AH31" s="178">
        <f t="shared" si="2"/>
        <v>0</v>
      </c>
      <c r="AI31" s="178">
        <f t="shared" si="2"/>
        <v>0</v>
      </c>
      <c r="AJ31" s="178">
        <f t="shared" si="2"/>
        <v>0</v>
      </c>
      <c r="AK31" s="214">
        <f>+SUM(F31:AJ31)</f>
        <v>640</v>
      </c>
      <c r="AL31" s="216">
        <f t="shared" si="1"/>
        <v>160</v>
      </c>
      <c r="AM31" s="246"/>
      <c r="AN31" s="246"/>
      <c r="AO31" s="250"/>
      <c r="AP31" s="253"/>
      <c r="AQ31" s="254"/>
      <c r="AR31" s="250"/>
    </row>
    <row r="32" spans="1:44" ht="14.25">
      <c r="A32" s="224" t="s">
        <v>107</v>
      </c>
      <c r="B32" s="224"/>
      <c r="C32" s="224"/>
      <c r="D32" s="224"/>
      <c r="E32" s="224"/>
      <c r="F32" s="234"/>
      <c r="G32" s="234"/>
      <c r="H32" s="234"/>
      <c r="I32" s="234"/>
      <c r="J32" s="234"/>
      <c r="K32" s="234"/>
      <c r="L32" s="234"/>
      <c r="M32" s="234"/>
      <c r="N32" s="234"/>
      <c r="O32" s="234"/>
      <c r="P32" s="234"/>
      <c r="Q32" s="234"/>
      <c r="R32" s="234"/>
      <c r="S32" s="234"/>
      <c r="T32" s="234"/>
      <c r="U32" s="234"/>
      <c r="V32" s="234"/>
      <c r="W32" s="234"/>
      <c r="X32" s="234"/>
      <c r="Y32" s="234"/>
      <c r="Z32" s="234"/>
      <c r="AA32" s="234"/>
      <c r="AB32" s="234"/>
      <c r="AC32" s="234"/>
      <c r="AD32" s="234"/>
      <c r="AE32" s="234"/>
      <c r="AF32" s="234"/>
      <c r="AG32" s="234"/>
      <c r="AH32" s="234"/>
      <c r="AI32" s="234"/>
      <c r="AJ32" s="234"/>
      <c r="AK32" s="178"/>
      <c r="AL32" s="245"/>
      <c r="AM32" s="247"/>
      <c r="AN32" s="248"/>
    </row>
    <row r="33" spans="1:43" ht="15" customHeight="1">
      <c r="A33" s="225" t="s">
        <v>236</v>
      </c>
      <c r="B33" s="225"/>
      <c r="C33" s="225" t="s">
        <v>181</v>
      </c>
      <c r="D33" s="225"/>
      <c r="E33" s="225"/>
      <c r="F33" s="235"/>
      <c r="G33" s="237"/>
      <c r="H33" s="237"/>
      <c r="I33" s="237"/>
      <c r="J33" s="237"/>
      <c r="K33" s="237"/>
      <c r="L33" s="237"/>
      <c r="M33" s="237"/>
      <c r="N33" s="237"/>
      <c r="O33" s="237"/>
      <c r="P33" s="237"/>
      <c r="Q33" s="237"/>
      <c r="R33" s="237"/>
      <c r="S33" s="237"/>
      <c r="T33" s="242"/>
      <c r="U33" s="155"/>
      <c r="V33" s="155"/>
      <c r="W33" s="149"/>
    </row>
    <row r="34" spans="1:43" ht="15" customHeight="1">
      <c r="A34" s="225"/>
      <c r="B34" s="225"/>
      <c r="C34" s="225" t="s">
        <v>281</v>
      </c>
      <c r="D34" s="225"/>
      <c r="E34" s="225"/>
      <c r="F34" s="235" t="s">
        <v>356</v>
      </c>
      <c r="G34" s="237"/>
      <c r="H34" s="237"/>
      <c r="I34" s="237"/>
      <c r="J34" s="237"/>
      <c r="K34" s="237"/>
      <c r="L34" s="237"/>
      <c r="M34" s="237"/>
      <c r="N34" s="237"/>
      <c r="O34" s="237"/>
      <c r="P34" s="237"/>
      <c r="Q34" s="237"/>
      <c r="R34" s="237"/>
      <c r="S34" s="237"/>
      <c r="T34" s="242"/>
      <c r="U34" s="155"/>
      <c r="V34" s="155"/>
      <c r="W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55"/>
      <c r="V35" s="155"/>
      <c r="W35" s="149"/>
    </row>
    <row r="36" spans="1:43" ht="15" customHeight="1">
      <c r="A36" s="147" t="s">
        <v>176</v>
      </c>
      <c r="B36" s="230"/>
      <c r="C36" s="230"/>
      <c r="D36" s="230"/>
      <c r="E36" s="230"/>
      <c r="F36" s="236"/>
      <c r="G36" s="230"/>
      <c r="H36" s="180"/>
      <c r="I36" s="180"/>
      <c r="J36" s="180"/>
      <c r="K36" s="180"/>
      <c r="L36" s="180"/>
      <c r="M36" s="180"/>
      <c r="N36" s="180"/>
      <c r="O36" s="180"/>
      <c r="P36" s="180"/>
      <c r="Q36" s="180"/>
      <c r="R36" s="180">
        <v>6</v>
      </c>
      <c r="S36" s="180"/>
      <c r="T36" s="180"/>
      <c r="U36" s="180"/>
      <c r="V36" s="180"/>
      <c r="W36" s="180"/>
      <c r="X36" s="180">
        <v>7</v>
      </c>
      <c r="Y36" s="180"/>
      <c r="Z36" s="180"/>
      <c r="AA36" s="180"/>
      <c r="AB36" s="180"/>
      <c r="AC36" s="180"/>
      <c r="AD36" s="180">
        <v>8</v>
      </c>
      <c r="AE36" s="180"/>
      <c r="AF36" s="180"/>
      <c r="AG36" s="243"/>
      <c r="AH36" s="243"/>
      <c r="AI36" s="243"/>
      <c r="AJ36" s="243">
        <v>9</v>
      </c>
      <c r="AK36" s="180"/>
      <c r="AL36" s="180"/>
      <c r="AM36" s="149"/>
      <c r="AP36" s="147"/>
      <c r="AQ36" s="147"/>
    </row>
    <row r="37" spans="1:43" s="147" customFormat="1" ht="15" customHeight="1">
      <c r="A37" s="147" t="s">
        <v>58</v>
      </c>
      <c r="B37" s="159"/>
      <c r="C37" s="159"/>
      <c r="D37" s="159"/>
      <c r="E37" s="159"/>
      <c r="F37" s="159"/>
      <c r="G37" s="159"/>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P37" s="187"/>
      <c r="AQ37" s="187"/>
    </row>
    <row r="38" spans="1:43" s="147" customFormat="1" ht="15" customHeight="1">
      <c r="A38" s="147" t="s">
        <v>177</v>
      </c>
      <c r="B38" s="159"/>
      <c r="C38" s="159"/>
      <c r="D38" s="159"/>
      <c r="E38" s="159"/>
      <c r="F38" s="159"/>
      <c r="G38" s="159"/>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c r="AP38" s="187"/>
      <c r="AQ38" s="187"/>
    </row>
    <row r="39" spans="1:43" s="147" customFormat="1" ht="15" customHeight="1">
      <c r="A39" s="159" t="s">
        <v>340</v>
      </c>
      <c r="C39" s="159"/>
      <c r="D39" s="159"/>
      <c r="E39" s="159"/>
      <c r="F39" s="159"/>
      <c r="G39" s="159"/>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P39" s="187"/>
      <c r="AQ39" s="187"/>
    </row>
    <row r="40" spans="1:43" s="147" customFormat="1" ht="15" customHeight="1">
      <c r="A40" s="147" t="s">
        <v>46</v>
      </c>
      <c r="B40" s="159"/>
      <c r="C40" s="159"/>
      <c r="D40" s="159"/>
      <c r="E40" s="159"/>
      <c r="F40" s="159"/>
      <c r="G40" s="159"/>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P40" s="187"/>
      <c r="AQ40" s="187"/>
    </row>
    <row r="41" spans="1:43" s="147" customFormat="1" ht="15" customHeight="1">
      <c r="A41" s="147" t="s">
        <v>178</v>
      </c>
      <c r="B41" s="159"/>
      <c r="C41" s="159"/>
      <c r="D41" s="159"/>
      <c r="E41" s="159"/>
      <c r="F41" s="159"/>
      <c r="G41" s="159"/>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c r="AL41" s="156"/>
      <c r="AM41" s="156"/>
      <c r="AP41" s="187"/>
      <c r="AQ41" s="187"/>
    </row>
    <row r="42" spans="1:43" ht="15" customHeight="1">
      <c r="A42" s="147" t="s">
        <v>179</v>
      </c>
      <c r="B42" s="169"/>
      <c r="C42" s="147"/>
      <c r="D42" s="147"/>
      <c r="E42" s="147"/>
      <c r="F42" s="147"/>
      <c r="G42" s="147"/>
    </row>
    <row r="43" spans="1:43" ht="15" customHeight="1">
      <c r="A43" s="147" t="s">
        <v>180</v>
      </c>
      <c r="B43" s="169"/>
      <c r="C43" s="147"/>
      <c r="D43" s="147"/>
      <c r="E43" s="147"/>
      <c r="F43" s="147"/>
      <c r="G43" s="147"/>
    </row>
    <row r="44" spans="1:43" ht="15" customHeight="1">
      <c r="A44" s="147"/>
      <c r="B44" s="157" t="s">
        <v>182</v>
      </c>
      <c r="C44" s="157" t="s">
        <v>183</v>
      </c>
      <c r="D44" s="157"/>
      <c r="E44" s="157"/>
      <c r="F44" s="147"/>
      <c r="G44" s="147"/>
    </row>
    <row r="45" spans="1:43" ht="15" customHeight="1">
      <c r="A45" s="147"/>
      <c r="B45" s="170" t="s">
        <v>186</v>
      </c>
      <c r="C45" s="181" t="s">
        <v>187</v>
      </c>
      <c r="D45" s="181"/>
      <c r="E45" s="181"/>
      <c r="F45" s="147"/>
      <c r="G45" s="147"/>
    </row>
    <row r="46" spans="1:43" ht="15" customHeight="1">
      <c r="A46" s="147"/>
      <c r="B46" s="170" t="s">
        <v>188</v>
      </c>
      <c r="C46" s="181" t="s">
        <v>189</v>
      </c>
      <c r="D46" s="181"/>
      <c r="E46" s="181"/>
      <c r="F46" s="147"/>
      <c r="G46" s="147"/>
    </row>
    <row r="47" spans="1:43" ht="15" customHeight="1">
      <c r="A47" s="147"/>
      <c r="B47" s="170" t="s">
        <v>190</v>
      </c>
      <c r="C47" s="181" t="s">
        <v>191</v>
      </c>
      <c r="D47" s="181"/>
      <c r="E47" s="181"/>
      <c r="F47" s="147"/>
      <c r="G47" s="147"/>
    </row>
    <row r="48" spans="1:43" ht="15" customHeight="1">
      <c r="A48" s="147"/>
      <c r="B48" s="170" t="s">
        <v>193</v>
      </c>
      <c r="C48" s="181" t="s">
        <v>194</v>
      </c>
      <c r="D48" s="181"/>
      <c r="E48" s="181"/>
      <c r="F48" s="147"/>
      <c r="G48" s="147"/>
    </row>
    <row r="49" spans="1:7" ht="15" customHeight="1">
      <c r="A49" s="147"/>
      <c r="B49" s="147" t="s">
        <v>196</v>
      </c>
      <c r="C49" s="147"/>
      <c r="D49" s="147"/>
      <c r="E49" s="147"/>
      <c r="F49" s="147"/>
      <c r="G49" s="147"/>
    </row>
    <row r="50" spans="1:7" ht="15" customHeight="1">
      <c r="A50" s="147"/>
      <c r="B50" s="147" t="s">
        <v>35</v>
      </c>
      <c r="C50" s="147"/>
      <c r="D50" s="147"/>
      <c r="E50" s="147"/>
      <c r="F50" s="147"/>
      <c r="G50" s="147"/>
    </row>
    <row r="51" spans="1:7" ht="15" customHeight="1">
      <c r="A51" s="147"/>
      <c r="B51" s="147" t="s">
        <v>197</v>
      </c>
      <c r="C51" s="147"/>
      <c r="D51" s="147"/>
      <c r="E51" s="147"/>
      <c r="F51" s="147"/>
      <c r="G51" s="147"/>
    </row>
    <row r="52" spans="1:7" ht="15" customHeight="1">
      <c r="A52" s="147" t="s">
        <v>198</v>
      </c>
      <c r="B52" s="169"/>
      <c r="C52" s="147"/>
      <c r="D52" s="147"/>
      <c r="E52" s="147"/>
      <c r="F52" s="147"/>
      <c r="G52" s="147"/>
    </row>
    <row r="53" spans="1:7" ht="15" customHeight="1">
      <c r="A53" s="147" t="s">
        <v>341</v>
      </c>
      <c r="B53" s="169"/>
      <c r="C53" s="147"/>
      <c r="D53" s="147"/>
      <c r="E53" s="147"/>
      <c r="F53" s="147"/>
      <c r="G53" s="147"/>
    </row>
    <row r="54" spans="1:7" ht="15" customHeight="1">
      <c r="A54" s="147" t="s">
        <v>199</v>
      </c>
      <c r="B54" s="169"/>
      <c r="C54" s="147"/>
      <c r="D54" s="147"/>
      <c r="E54" s="147"/>
      <c r="F54" s="147"/>
      <c r="G54" s="147"/>
    </row>
    <row r="55" spans="1:7" ht="15" customHeight="1">
      <c r="A55" s="147" t="s">
        <v>200</v>
      </c>
      <c r="B55" s="169"/>
      <c r="C55" s="147"/>
      <c r="D55" s="147"/>
      <c r="E55" s="147"/>
      <c r="F55" s="147"/>
      <c r="G55" s="147"/>
    </row>
    <row r="56" spans="1:7" ht="15" customHeight="1">
      <c r="A56" s="147" t="s">
        <v>202</v>
      </c>
      <c r="B56" s="169"/>
      <c r="C56" s="147"/>
      <c r="D56" s="147"/>
      <c r="E56" s="147"/>
      <c r="F56" s="147"/>
      <c r="G56" s="147"/>
    </row>
    <row r="57" spans="1:7" ht="15" customHeight="1">
      <c r="A57" s="147" t="s">
        <v>204</v>
      </c>
      <c r="B57" s="169"/>
      <c r="C57" s="147"/>
      <c r="D57" s="147"/>
      <c r="E57" s="147"/>
      <c r="F57" s="147"/>
      <c r="G57" s="147"/>
    </row>
    <row r="58" spans="1:7" ht="15" customHeight="1">
      <c r="A58" s="147"/>
      <c r="B58" s="147" t="s">
        <v>104</v>
      </c>
      <c r="C58" s="147"/>
      <c r="D58" s="147"/>
      <c r="E58" s="147"/>
      <c r="F58" s="147"/>
      <c r="G58" s="147"/>
    </row>
    <row r="59" spans="1:7" ht="15" customHeight="1">
      <c r="A59" s="147"/>
      <c r="B59" s="147" t="s">
        <v>206</v>
      </c>
      <c r="C59" s="147"/>
      <c r="D59" s="147"/>
      <c r="E59" s="147"/>
      <c r="F59" s="147"/>
      <c r="G59" s="147"/>
    </row>
    <row r="60" spans="1:7" ht="15" customHeight="1">
      <c r="A60" s="147" t="s">
        <v>138</v>
      </c>
      <c r="B60" s="169"/>
      <c r="C60" s="147"/>
      <c r="D60" s="147"/>
      <c r="E60" s="147"/>
      <c r="F60" s="147"/>
      <c r="G60" s="147"/>
    </row>
    <row r="61" spans="1:7" ht="15" customHeight="1">
      <c r="A61" s="147" t="s">
        <v>208</v>
      </c>
      <c r="B61" s="169"/>
      <c r="C61" s="147"/>
      <c r="D61" s="147"/>
      <c r="E61" s="147"/>
      <c r="F61" s="147"/>
      <c r="G61" s="147"/>
    </row>
    <row r="62" spans="1:7" ht="15" customHeight="1">
      <c r="A62" s="147" t="s">
        <v>209</v>
      </c>
      <c r="B62" s="169"/>
      <c r="C62" s="147"/>
      <c r="D62" s="147"/>
      <c r="E62" s="147"/>
      <c r="F62" s="147"/>
      <c r="G62" s="147"/>
    </row>
    <row r="63" spans="1:7" ht="15" customHeight="1">
      <c r="A63" s="147" t="s">
        <v>211</v>
      </c>
      <c r="B63" s="169"/>
      <c r="C63" s="147"/>
      <c r="D63" s="147"/>
      <c r="E63" s="147"/>
      <c r="F63" s="147"/>
      <c r="G63" s="147"/>
    </row>
    <row r="64" spans="1:7" ht="15" customHeight="1">
      <c r="A64" s="147" t="s">
        <v>213</v>
      </c>
      <c r="B64" s="169"/>
      <c r="C64" s="147"/>
      <c r="D64" s="147"/>
      <c r="E64" s="147"/>
      <c r="F64" s="147"/>
      <c r="G64" s="147"/>
    </row>
    <row r="65" spans="1:7" ht="15" customHeight="1">
      <c r="A65" s="147" t="s">
        <v>66</v>
      </c>
      <c r="B65" s="169"/>
      <c r="C65" s="147"/>
      <c r="D65" s="147"/>
      <c r="E65" s="147"/>
      <c r="F65" s="147"/>
      <c r="G65" s="147"/>
    </row>
    <row r="66" spans="1:7" ht="15" customHeight="1">
      <c r="A66" s="147" t="s">
        <v>215</v>
      </c>
      <c r="B66" s="169"/>
      <c r="C66" s="147"/>
      <c r="D66" s="147"/>
      <c r="E66" s="147"/>
      <c r="F66" s="147"/>
      <c r="G66" s="147"/>
    </row>
    <row r="67" spans="1:7" ht="15" customHeight="1">
      <c r="A67" s="147" t="s">
        <v>216</v>
      </c>
      <c r="B67" s="169"/>
      <c r="C67" s="147"/>
      <c r="D67" s="147"/>
      <c r="E67" s="147"/>
      <c r="F67" s="147"/>
      <c r="G67" s="147"/>
    </row>
  </sheetData>
  <mergeCells count="65">
    <mergeCell ref="AK1:AN1"/>
    <mergeCell ref="B2:C2"/>
    <mergeCell ref="D2:K2"/>
    <mergeCell ref="M2:P2"/>
    <mergeCell ref="Q2:R2"/>
    <mergeCell ref="S2:T2"/>
    <mergeCell ref="U2:V2"/>
    <mergeCell ref="AK2:AN2"/>
    <mergeCell ref="D3:H3"/>
    <mergeCell ref="I3:J3"/>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2:E32"/>
    <mergeCell ref="C33:E33"/>
    <mergeCell ref="F33:T33"/>
    <mergeCell ref="C34:E34"/>
    <mergeCell ref="F34:T34"/>
    <mergeCell ref="C44:E44"/>
    <mergeCell ref="C45:E45"/>
    <mergeCell ref="C46:E46"/>
    <mergeCell ref="C47:E47"/>
    <mergeCell ref="C48:E48"/>
    <mergeCell ref="B4:B5"/>
    <mergeCell ref="C4:J5"/>
    <mergeCell ref="A7:A10"/>
    <mergeCell ref="B7:B8"/>
    <mergeCell ref="C7:C10"/>
    <mergeCell ref="D7:D10"/>
    <mergeCell ref="E7:E10"/>
    <mergeCell ref="AK7:AK10"/>
    <mergeCell ref="AL7:AL10"/>
    <mergeCell ref="AM7:AN10"/>
    <mergeCell ref="AP7:AP10"/>
    <mergeCell ref="AQ7:AQ10"/>
    <mergeCell ref="B9:B10"/>
    <mergeCell ref="A33:B34"/>
  </mergeCells>
  <phoneticPr fontId="4"/>
  <dataValidations count="5">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0" sqref="B13:B30">
      <formula1>INDIRECT($AK$1)</formula1>
    </dataValidation>
    <dataValidation type="list" allowBlank="1" showDropDown="0" showInputMessage="1" showErrorMessage="1" sqref="C11:C30">
      <formula1>"A,B,C,D"</formula1>
    </dataValidation>
    <dataValidation allowBlank="1" showDropDown="0" showInputMessage="1" showErrorMessage="0" sqref="B11:B12"/>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5"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sheetPr codeName="Sheet25">
    <pageSetUpPr fitToPage="1"/>
  </sheetPr>
  <dimension ref="A1:AN72"/>
  <sheetViews>
    <sheetView showGridLines="0" view="pageBreakPreview" zoomScaleSheetLayoutView="100" workbookViewId="0">
      <selection activeCell="AQ5" sqref="AQ5"/>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343</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151</v>
      </c>
      <c r="AH5" s="208">
        <v>40</v>
      </c>
      <c r="AI5" s="208"/>
      <c r="AJ5" s="208"/>
      <c r="AK5" s="204" t="s">
        <v>152</v>
      </c>
      <c r="AL5" s="215">
        <v>160</v>
      </c>
      <c r="AM5" s="204" t="s">
        <v>153</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154</v>
      </c>
      <c r="B7" s="163" t="s">
        <v>136</v>
      </c>
      <c r="C7" s="172" t="s">
        <v>156</v>
      </c>
      <c r="D7" s="157" t="s">
        <v>158</v>
      </c>
      <c r="E7" s="154" t="s">
        <v>159</v>
      </c>
      <c r="F7" s="193" t="s">
        <v>162</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163</v>
      </c>
      <c r="AL7" s="160" t="s">
        <v>165</v>
      </c>
      <c r="AM7" s="220" t="s">
        <v>3</v>
      </c>
      <c r="AN7" s="220"/>
    </row>
    <row r="8" spans="1:40" ht="15" customHeight="1">
      <c r="A8" s="152"/>
      <c r="B8" s="164"/>
      <c r="C8" s="173"/>
      <c r="D8" s="157"/>
      <c r="E8" s="154"/>
      <c r="F8" s="157" t="s">
        <v>167</v>
      </c>
      <c r="G8" s="157"/>
      <c r="H8" s="157"/>
      <c r="I8" s="157"/>
      <c r="J8" s="157"/>
      <c r="K8" s="157"/>
      <c r="L8" s="157"/>
      <c r="M8" s="157" t="s">
        <v>168</v>
      </c>
      <c r="N8" s="157"/>
      <c r="O8" s="157"/>
      <c r="P8" s="157"/>
      <c r="Q8" s="157"/>
      <c r="R8" s="157"/>
      <c r="S8" s="157"/>
      <c r="T8" s="157" t="s">
        <v>170</v>
      </c>
      <c r="U8" s="157"/>
      <c r="V8" s="157"/>
      <c r="W8" s="157"/>
      <c r="X8" s="157"/>
      <c r="Y8" s="157"/>
      <c r="Z8" s="157"/>
      <c r="AA8" s="157" t="s">
        <v>173</v>
      </c>
      <c r="AB8" s="157"/>
      <c r="AC8" s="157"/>
      <c r="AD8" s="157"/>
      <c r="AE8" s="157"/>
      <c r="AF8" s="157"/>
      <c r="AG8" s="157"/>
      <c r="AH8" s="157" t="s">
        <v>174</v>
      </c>
      <c r="AI8" s="157"/>
      <c r="AJ8" s="157"/>
      <c r="AK8" s="189"/>
      <c r="AL8" s="160"/>
      <c r="AM8" s="220"/>
      <c r="AN8" s="220"/>
    </row>
    <row r="9" spans="1:40" ht="15" customHeight="1">
      <c r="A9" s="152"/>
      <c r="B9" s="165" t="s">
        <v>221</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c r="C11" s="176"/>
      <c r="D11" s="183"/>
      <c r="E11" s="191"/>
      <c r="F11" s="312"/>
      <c r="G11" s="312"/>
      <c r="H11" s="312"/>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214">
        <f t="shared" ref="AK11:AK31" si="0">+SUM(F11:AJ11)</f>
        <v>0</v>
      </c>
      <c r="AL11" s="216">
        <f t="shared" ref="AL11:AL31" si="1">IF($AK$3="４週",AK11/4,AK11/(DAY(EOMONTH($F$9,0))/7))</f>
        <v>0</v>
      </c>
      <c r="AM11" s="221"/>
      <c r="AN11" s="221"/>
    </row>
    <row r="12" spans="1:40" ht="18" customHeight="1">
      <c r="A12" s="153">
        <v>2</v>
      </c>
      <c r="B12" s="229"/>
      <c r="C12" s="176"/>
      <c r="D12" s="183"/>
      <c r="E12" s="191"/>
      <c r="F12" s="312"/>
      <c r="G12" s="312"/>
      <c r="H12" s="312"/>
      <c r="I12" s="312"/>
      <c r="J12" s="312"/>
      <c r="K12" s="312"/>
      <c r="L12" s="312"/>
      <c r="M12" s="312"/>
      <c r="N12" s="312"/>
      <c r="O12" s="312"/>
      <c r="P12" s="312"/>
      <c r="Q12" s="312"/>
      <c r="R12" s="312"/>
      <c r="S12" s="312"/>
      <c r="T12" s="312"/>
      <c r="U12" s="312"/>
      <c r="V12" s="312"/>
      <c r="W12" s="312"/>
      <c r="X12" s="312"/>
      <c r="Y12" s="312"/>
      <c r="Z12" s="312"/>
      <c r="AA12" s="312"/>
      <c r="AB12" s="312"/>
      <c r="AC12" s="312"/>
      <c r="AD12" s="312"/>
      <c r="AE12" s="312"/>
      <c r="AF12" s="312"/>
      <c r="AG12" s="312"/>
      <c r="AH12" s="312"/>
      <c r="AI12" s="312"/>
      <c r="AJ12" s="312"/>
      <c r="AK12" s="214">
        <f t="shared" si="0"/>
        <v>0</v>
      </c>
      <c r="AL12" s="216">
        <f t="shared" si="1"/>
        <v>0</v>
      </c>
      <c r="AM12" s="221"/>
      <c r="AN12" s="221"/>
    </row>
    <row r="13" spans="1:40" ht="18" customHeight="1">
      <c r="A13" s="153">
        <v>3</v>
      </c>
      <c r="B13" s="229"/>
      <c r="C13" s="176"/>
      <c r="D13" s="183"/>
      <c r="E13" s="191"/>
      <c r="F13" s="31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2"/>
      <c r="AG13" s="312"/>
      <c r="AH13" s="312"/>
      <c r="AI13" s="312"/>
      <c r="AJ13" s="312"/>
      <c r="AK13" s="214">
        <f t="shared" si="0"/>
        <v>0</v>
      </c>
      <c r="AL13" s="216">
        <f t="shared" si="1"/>
        <v>0</v>
      </c>
      <c r="AM13" s="221"/>
      <c r="AN13" s="221"/>
    </row>
    <row r="14" spans="1:40" ht="18" customHeight="1">
      <c r="A14" s="153">
        <v>4</v>
      </c>
      <c r="B14" s="229"/>
      <c r="C14" s="176"/>
      <c r="D14" s="183"/>
      <c r="E14" s="191"/>
      <c r="F14" s="312"/>
      <c r="G14" s="312"/>
      <c r="H14" s="312"/>
      <c r="I14" s="312"/>
      <c r="J14" s="312"/>
      <c r="K14" s="312"/>
      <c r="L14" s="312"/>
      <c r="M14" s="312"/>
      <c r="N14" s="312"/>
      <c r="O14" s="312"/>
      <c r="P14" s="312"/>
      <c r="Q14" s="312"/>
      <c r="R14" s="312"/>
      <c r="S14" s="312"/>
      <c r="T14" s="312"/>
      <c r="U14" s="312"/>
      <c r="V14" s="312"/>
      <c r="W14" s="312"/>
      <c r="X14" s="312"/>
      <c r="Y14" s="312"/>
      <c r="Z14" s="312"/>
      <c r="AA14" s="312"/>
      <c r="AB14" s="312"/>
      <c r="AC14" s="312"/>
      <c r="AD14" s="312"/>
      <c r="AE14" s="312"/>
      <c r="AF14" s="312"/>
      <c r="AG14" s="312"/>
      <c r="AH14" s="312"/>
      <c r="AI14" s="312"/>
      <c r="AJ14" s="312"/>
      <c r="AK14" s="214">
        <f t="shared" si="0"/>
        <v>0</v>
      </c>
      <c r="AL14" s="216">
        <f t="shared" si="1"/>
        <v>0</v>
      </c>
      <c r="AM14" s="221"/>
      <c r="AN14" s="221"/>
    </row>
    <row r="15" spans="1:40" ht="18" customHeight="1">
      <c r="A15" s="153">
        <v>5</v>
      </c>
      <c r="B15" s="229"/>
      <c r="C15" s="176"/>
      <c r="D15" s="183"/>
      <c r="E15" s="191"/>
      <c r="F15" s="312"/>
      <c r="G15" s="312"/>
      <c r="H15" s="312"/>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214">
        <f t="shared" si="0"/>
        <v>0</v>
      </c>
      <c r="AL15" s="216">
        <f t="shared" si="1"/>
        <v>0</v>
      </c>
      <c r="AM15" s="221"/>
      <c r="AN15" s="221"/>
    </row>
    <row r="16" spans="1:40" ht="18" customHeight="1">
      <c r="A16" s="153">
        <v>6</v>
      </c>
      <c r="B16" s="229"/>
      <c r="C16" s="176"/>
      <c r="D16" s="183"/>
      <c r="E16" s="191"/>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12"/>
      <c r="AE16" s="312"/>
      <c r="AF16" s="312"/>
      <c r="AG16" s="312"/>
      <c r="AH16" s="312"/>
      <c r="AI16" s="312"/>
      <c r="AJ16" s="312"/>
      <c r="AK16" s="214">
        <f t="shared" si="0"/>
        <v>0</v>
      </c>
      <c r="AL16" s="216">
        <f t="shared" si="1"/>
        <v>0</v>
      </c>
      <c r="AM16" s="221"/>
      <c r="AN16" s="221"/>
    </row>
    <row r="17" spans="1:40" ht="18" customHeight="1">
      <c r="A17" s="153">
        <v>7</v>
      </c>
      <c r="B17" s="229"/>
      <c r="C17" s="176"/>
      <c r="D17" s="183"/>
      <c r="E17" s="191"/>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312"/>
      <c r="AK17" s="214">
        <f t="shared" si="0"/>
        <v>0</v>
      </c>
      <c r="AL17" s="216">
        <f t="shared" si="1"/>
        <v>0</v>
      </c>
      <c r="AM17" s="221"/>
      <c r="AN17" s="221"/>
    </row>
    <row r="18" spans="1:40"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row>
    <row r="19" spans="1:40"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row>
    <row r="20" spans="1:40"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row>
    <row r="21" spans="1:40"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144</v>
      </c>
      <c r="B31" s="168"/>
      <c r="C31" s="168"/>
      <c r="D31" s="168"/>
      <c r="E31" s="168"/>
      <c r="F31" s="178">
        <f t="shared" ref="F31:AJ31" si="2">+SUM(F11:F30)</f>
        <v>0</v>
      </c>
      <c r="G31" s="178">
        <f t="shared" si="2"/>
        <v>0</v>
      </c>
      <c r="H31" s="178">
        <f t="shared" si="2"/>
        <v>0</v>
      </c>
      <c r="I31" s="178">
        <f t="shared" si="2"/>
        <v>0</v>
      </c>
      <c r="J31" s="178">
        <f t="shared" si="2"/>
        <v>0</v>
      </c>
      <c r="K31" s="178">
        <f t="shared" si="2"/>
        <v>0</v>
      </c>
      <c r="L31" s="178">
        <f t="shared" si="2"/>
        <v>0</v>
      </c>
      <c r="M31" s="178">
        <f t="shared" si="2"/>
        <v>0</v>
      </c>
      <c r="N31" s="178">
        <f t="shared" si="2"/>
        <v>0</v>
      </c>
      <c r="O31" s="178">
        <f t="shared" si="2"/>
        <v>0</v>
      </c>
      <c r="P31" s="178">
        <f t="shared" si="2"/>
        <v>0</v>
      </c>
      <c r="Q31" s="178">
        <f t="shared" si="2"/>
        <v>0</v>
      </c>
      <c r="R31" s="178">
        <f t="shared" si="2"/>
        <v>0</v>
      </c>
      <c r="S31" s="178">
        <f t="shared" si="2"/>
        <v>0</v>
      </c>
      <c r="T31" s="178">
        <f t="shared" si="2"/>
        <v>0</v>
      </c>
      <c r="U31" s="178">
        <f t="shared" si="2"/>
        <v>0</v>
      </c>
      <c r="V31" s="178">
        <f t="shared" si="2"/>
        <v>0</v>
      </c>
      <c r="W31" s="178">
        <f t="shared" si="2"/>
        <v>0</v>
      </c>
      <c r="X31" s="178">
        <f t="shared" si="2"/>
        <v>0</v>
      </c>
      <c r="Y31" s="178">
        <f t="shared" si="2"/>
        <v>0</v>
      </c>
      <c r="Z31" s="178">
        <f t="shared" si="2"/>
        <v>0</v>
      </c>
      <c r="AA31" s="178">
        <f t="shared" si="2"/>
        <v>0</v>
      </c>
      <c r="AB31" s="178">
        <f t="shared" si="2"/>
        <v>0</v>
      </c>
      <c r="AC31" s="178">
        <f t="shared" si="2"/>
        <v>0</v>
      </c>
      <c r="AD31" s="178">
        <f t="shared" si="2"/>
        <v>0</v>
      </c>
      <c r="AE31" s="178">
        <f t="shared" si="2"/>
        <v>0</v>
      </c>
      <c r="AF31" s="178">
        <f t="shared" si="2"/>
        <v>0</v>
      </c>
      <c r="AG31" s="178">
        <f t="shared" si="2"/>
        <v>0</v>
      </c>
      <c r="AH31" s="178">
        <f t="shared" si="2"/>
        <v>0</v>
      </c>
      <c r="AI31" s="178">
        <f t="shared" si="2"/>
        <v>0</v>
      </c>
      <c r="AJ31" s="178">
        <f t="shared" si="2"/>
        <v>0</v>
      </c>
      <c r="AK31" s="214">
        <f t="shared" si="0"/>
        <v>0</v>
      </c>
      <c r="AL31" s="216">
        <f t="shared" si="1"/>
        <v>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0" ht="21" customHeight="1">
      <c r="A35" s="156" t="s">
        <v>253</v>
      </c>
      <c r="B35" s="145"/>
      <c r="C35" s="161"/>
      <c r="D35" s="161"/>
      <c r="E35" s="161"/>
      <c r="F35" s="161"/>
      <c r="G35" s="149"/>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61"/>
      <c r="AM35" s="161"/>
      <c r="AN35" s="149"/>
    </row>
    <row r="36" spans="1:40" ht="24.95" customHeight="1">
      <c r="A36" s="149"/>
      <c r="B36" s="155"/>
      <c r="C36" s="179" t="str">
        <v>管理者</v>
      </c>
      <c r="D36" s="188"/>
      <c r="E36" s="160" t="str">
        <v>児童発達支援管理責任者</v>
      </c>
      <c r="F36" s="160"/>
      <c r="G36" s="160"/>
      <c r="H36" s="160"/>
      <c r="I36" s="179" t="str">
        <v>訪問支援員</v>
      </c>
      <c r="J36" s="188"/>
      <c r="K36" s="188"/>
      <c r="L36" s="188"/>
      <c r="M36" s="188"/>
      <c r="N36" s="189"/>
      <c r="O36" s="179" t="str">
        <v>-</v>
      </c>
      <c r="P36" s="188"/>
      <c r="Q36" s="188"/>
      <c r="R36" s="188"/>
      <c r="S36" s="188"/>
      <c r="T36" s="189"/>
      <c r="U36" s="179" t="str">
        <v>-</v>
      </c>
      <c r="V36" s="188"/>
      <c r="W36" s="188"/>
      <c r="X36" s="188"/>
      <c r="Y36" s="188"/>
      <c r="Z36" s="189"/>
      <c r="AA36" s="179" t="str">
        <v>-</v>
      </c>
      <c r="AB36" s="188"/>
      <c r="AC36" s="188"/>
      <c r="AD36" s="188"/>
      <c r="AE36" s="188"/>
      <c r="AF36" s="189"/>
      <c r="AG36" s="160" t="str">
        <v>-</v>
      </c>
      <c r="AH36" s="160"/>
      <c r="AI36" s="160"/>
      <c r="AJ36" s="160"/>
      <c r="AK36" s="160"/>
      <c r="AL36" s="160" t="str">
        <v>-</v>
      </c>
      <c r="AM36" s="160"/>
      <c r="AN36" s="149"/>
    </row>
    <row r="37" spans="1:40" ht="18" customHeight="1">
      <c r="A37" s="149"/>
      <c r="B37" s="155"/>
      <c r="C37" s="154" t="s">
        <v>254</v>
      </c>
      <c r="D37" s="154" t="s">
        <v>255</v>
      </c>
      <c r="E37" s="157" t="s">
        <v>254</v>
      </c>
      <c r="F37" s="157" t="s">
        <v>255</v>
      </c>
      <c r="G37" s="157"/>
      <c r="H37" s="157"/>
      <c r="I37" s="154" t="s">
        <v>254</v>
      </c>
      <c r="J37" s="168"/>
      <c r="K37" s="199"/>
      <c r="L37" s="154" t="s">
        <v>255</v>
      </c>
      <c r="M37" s="168"/>
      <c r="N37" s="199"/>
      <c r="O37" s="154" t="s">
        <v>254</v>
      </c>
      <c r="P37" s="168"/>
      <c r="Q37" s="199"/>
      <c r="R37" s="154" t="s">
        <v>255</v>
      </c>
      <c r="S37" s="168"/>
      <c r="T37" s="199"/>
      <c r="U37" s="154" t="s">
        <v>254</v>
      </c>
      <c r="V37" s="168"/>
      <c r="W37" s="199"/>
      <c r="X37" s="154" t="s">
        <v>255</v>
      </c>
      <c r="Y37" s="168"/>
      <c r="Z37" s="199"/>
      <c r="AA37" s="154" t="s">
        <v>254</v>
      </c>
      <c r="AB37" s="168"/>
      <c r="AC37" s="199"/>
      <c r="AD37" s="154" t="s">
        <v>255</v>
      </c>
      <c r="AE37" s="168"/>
      <c r="AF37" s="199"/>
      <c r="AG37" s="154" t="s">
        <v>254</v>
      </c>
      <c r="AH37" s="168"/>
      <c r="AI37" s="199"/>
      <c r="AJ37" s="154" t="s">
        <v>255</v>
      </c>
      <c r="AK37" s="199"/>
      <c r="AL37" s="157" t="s">
        <v>61</v>
      </c>
      <c r="AM37" s="157" t="s">
        <v>280</v>
      </c>
      <c r="AN37" s="149"/>
    </row>
    <row r="38" spans="1:40" ht="18" customHeight="1">
      <c r="A38" s="149"/>
      <c r="B38" s="157" t="s">
        <v>257</v>
      </c>
      <c r="C38" s="157">
        <f>COUNTIFS($B$11:$B$30,C$36,$C$11:$C$30,"A",$E$11:$E$30,"*")</f>
        <v>0</v>
      </c>
      <c r="D38" s="157">
        <f>COUNTIFS($B$11:$B$30,C$36,$C$11:$C$30,"B",$E$11:$E$30,"*")</f>
        <v>0</v>
      </c>
      <c r="E38" s="157">
        <f>COUNTIFS($B$11:$B$30,E$36,$C$11:$C$30,"A",$E$11:$E$30,"*")</f>
        <v>0</v>
      </c>
      <c r="F38" s="154">
        <f>COUNTIFS($B$11:$B$30,E$36,$C$11:$C$30,"B",$E$11:$E$30,"*")</f>
        <v>0</v>
      </c>
      <c r="G38" s="168"/>
      <c r="H38" s="199"/>
      <c r="I38" s="154">
        <f>COUNTIFS($B$11:$B$30,I$36,$C$11:$C$30,"A",$E$11:$E$30,"*")</f>
        <v>0</v>
      </c>
      <c r="J38" s="168"/>
      <c r="K38" s="199"/>
      <c r="L38" s="154">
        <f>COUNTIFS($B$11:$B$30,I$36,$C$11:$C$30,"B",$E$11:$E$30,"*")</f>
        <v>0</v>
      </c>
      <c r="M38" s="168"/>
      <c r="N38" s="199"/>
      <c r="O38" s="154">
        <f>COUNTIFS($B$11:$B$30,O$36,$C$11:$C$30,"A",$E$11:$E$30,"*")</f>
        <v>0</v>
      </c>
      <c r="P38" s="168"/>
      <c r="Q38" s="199"/>
      <c r="R38" s="154">
        <f>COUNTIFS($B$11:$B$30,O$36,$C$11:$C$30,"B",$E$11:$E$30,"*")</f>
        <v>0</v>
      </c>
      <c r="S38" s="168"/>
      <c r="T38" s="199"/>
      <c r="U38" s="154">
        <f>COUNTIFS($B$11:$B$30,U$36,$C$11:$C$30,"A",$E$11:$E$30,"*")</f>
        <v>0</v>
      </c>
      <c r="V38" s="168"/>
      <c r="W38" s="199"/>
      <c r="X38" s="154">
        <f>COUNTIFS($B$11:$B$30,U$36,$C$11:$C$30,"B",$E$11:$E$30,"*")</f>
        <v>0</v>
      </c>
      <c r="Y38" s="168"/>
      <c r="Z38" s="199"/>
      <c r="AA38" s="154">
        <f>COUNTIFS($B$11:$B$30,AA$36,$C$11:$C$30,"A",$E$11:$E$30,"*")</f>
        <v>0</v>
      </c>
      <c r="AB38" s="168"/>
      <c r="AC38" s="199"/>
      <c r="AD38" s="154">
        <f>COUNTIFS($B$11:$B$30,AA$36,$C$11:$C$30,"B",$E$11:$E$30,"*")</f>
        <v>0</v>
      </c>
      <c r="AE38" s="168"/>
      <c r="AF38" s="199"/>
      <c r="AG38" s="154">
        <f>COUNTIFS($B$11:$B$30,AG$36,$C$11:$C$30,"A",$E$11:$E$30,"*")</f>
        <v>0</v>
      </c>
      <c r="AH38" s="168"/>
      <c r="AI38" s="199"/>
      <c r="AJ38" s="154">
        <f>COUNTIFS($B$11:$B$30,AG$36,$C$11:$C$30,"B",$E$11:$E$30,"*")</f>
        <v>0</v>
      </c>
      <c r="AK38" s="199"/>
      <c r="AL38" s="157">
        <f>COUNTIFS($B$11:$B$30,AL$36,$C$11:$C$30,"A",$E$11:$E$30,"*")</f>
        <v>0</v>
      </c>
      <c r="AM38" s="157">
        <f>COUNTIFS($B$11:$B$30,AL$36,$C$11:$C$30,"B",$E$11:$E$30,"*")</f>
        <v>0</v>
      </c>
      <c r="AN38" s="149"/>
    </row>
    <row r="39" spans="1:40" ht="18" customHeight="1">
      <c r="A39" s="149"/>
      <c r="B39" s="160" t="s">
        <v>259</v>
      </c>
      <c r="C39" s="157">
        <f>COUNTIFS($B$11:$B$30,C$36,$C$11:$C$30,"C",$E$11:$E$30,"*")</f>
        <v>0</v>
      </c>
      <c r="D39" s="157">
        <f>COUNTIFS($B$11:$B$30,C$36,$C$11:$C$30,"D",$E$11:$E$30,"*")</f>
        <v>0</v>
      </c>
      <c r="E39" s="157">
        <f>COUNTIFS($B$11:$B$30,E$36,$C$11:$C$30,"C",$E$11:$E$30,"*")</f>
        <v>0</v>
      </c>
      <c r="F39" s="154">
        <f>COUNTIFS($B$11:$B$30,E$36,$C$11:$C$30,"D",$E$11:$E$30,"*")</f>
        <v>0</v>
      </c>
      <c r="G39" s="168"/>
      <c r="H39" s="199"/>
      <c r="I39" s="154">
        <f>COUNTIFS($B$11:$B$30,I$36,$C$11:$C$30,"C",$E$11:$E$30,"*")</f>
        <v>0</v>
      </c>
      <c r="J39" s="168"/>
      <c r="K39" s="199"/>
      <c r="L39" s="154">
        <f>COUNTIFS($B$11:$B$30,I$36,$C$11:$C$30,"D",$E$11:$E$30,"*")</f>
        <v>0</v>
      </c>
      <c r="M39" s="168"/>
      <c r="N39" s="199"/>
      <c r="O39" s="154">
        <f>COUNTIFS($B$11:$B$30,O$36,$C$11:$C$30,"C",$E$11:$E$30,"*")</f>
        <v>0</v>
      </c>
      <c r="P39" s="168"/>
      <c r="Q39" s="199"/>
      <c r="R39" s="154">
        <f>COUNTIFS($B$11:$B$30,O$36,$C$11:$C$30,"D",$E$11:$E$30,"*")</f>
        <v>0</v>
      </c>
      <c r="S39" s="168"/>
      <c r="T39" s="199"/>
      <c r="U39" s="154">
        <f>COUNTIFS($B$11:$B$30,U$36,$C$11:$C$30,"C",$E$11:$E$30,"*")</f>
        <v>0</v>
      </c>
      <c r="V39" s="168"/>
      <c r="W39" s="199"/>
      <c r="X39" s="154">
        <f>COUNTIFS($B$11:$B$30,U$36,$C$11:$C$30,"D",$E$11:$E$30,"*")</f>
        <v>0</v>
      </c>
      <c r="Y39" s="168"/>
      <c r="Z39" s="199"/>
      <c r="AA39" s="154">
        <f>COUNTIFS($B$11:$B$30,AA$36,$C$11:$C$30,"C",$E$11:$E$30,"*")</f>
        <v>0</v>
      </c>
      <c r="AB39" s="168"/>
      <c r="AC39" s="199"/>
      <c r="AD39" s="154">
        <f>COUNTIFS($B$11:$B$30,AA$36,$C$11:$C$30,"D",$E$11:$E$30,"*")</f>
        <v>0</v>
      </c>
      <c r="AE39" s="168"/>
      <c r="AF39" s="199"/>
      <c r="AG39" s="154">
        <f>COUNTIFS($B$11:$B$30,AG$36,$C$11:$C$30,"C",$E$11:$E$30,"*")</f>
        <v>0</v>
      </c>
      <c r="AH39" s="168"/>
      <c r="AI39" s="199"/>
      <c r="AJ39" s="154">
        <f>COUNTIFS($B$11:$B$30,AG$36,$C$11:$C$30,"D",$E$11:$E$30,"*")</f>
        <v>0</v>
      </c>
      <c r="AK39" s="199"/>
      <c r="AL39" s="157">
        <f>COUNTIFS($B$11:$B$30,AL$36,$C$11:$C$30,"C",$E$11:$E$30,"*")</f>
        <v>0</v>
      </c>
      <c r="AM39" s="157">
        <f>COUNTIFS($B$11:$B$30,AL$36,$C$11:$C$30,"D",$E$11:$E$30,"*")</f>
        <v>0</v>
      </c>
      <c r="AN39" s="149"/>
    </row>
    <row r="40" spans="1:40" ht="24.95" customHeight="1">
      <c r="A40" s="149"/>
      <c r="B40" s="160" t="s">
        <v>260</v>
      </c>
      <c r="C40" s="179">
        <f>IF($AK$3="４週",SUMIFS($AK$11:$AK$30,$B$11:$B$30,C36)/4/$AH$5,IF($AK$3="歴月",SUMIFS($AK$11:$AK$30,$B$11:$B$30,C36)/$AL$5,"記載する期間を選択してください"))</f>
        <v>0</v>
      </c>
      <c r="D40" s="189"/>
      <c r="E40" s="179">
        <f>IF($AK$3="４週",SUMIFS($AK$11:$AK$30,$B$11:$B$30,E36)/4/$AH$5,IF($AK$3="歴月",SUMIFS($AK$11:$AK$30,$B$11:$B$30,E36)/$AL$5,"記載する期間を選択してください"))</f>
        <v>0</v>
      </c>
      <c r="F40" s="188"/>
      <c r="G40" s="188"/>
      <c r="H40" s="189"/>
      <c r="I40" s="179">
        <f>IF($AK$3="４週",SUMIFS($AK$11:$AK$30,$B$11:$B$30,I36)/4/$AH$5,IF($AK$3="歴月",SUMIFS($AK$11:$AK$30,$B$11:$B$30,I36)/$AL$5,"記載する期間を選択してください"))</f>
        <v>0</v>
      </c>
      <c r="J40" s="188"/>
      <c r="K40" s="188"/>
      <c r="L40" s="188"/>
      <c r="M40" s="188"/>
      <c r="N40" s="189"/>
      <c r="O40" s="179">
        <f>IF($AK$3="４週",SUMIFS($AK$11:$AK$30,$B$11:$B$30,O36)/4/$AH$5,IF($AK$3="歴月",SUMIFS($AK$11:$AK$30,$B$11:$B$30,O36)/$AL$5,"記載する期間を選択してください"))</f>
        <v>0</v>
      </c>
      <c r="P40" s="188"/>
      <c r="Q40" s="188"/>
      <c r="R40" s="188"/>
      <c r="S40" s="188"/>
      <c r="T40" s="189"/>
      <c r="U40" s="179">
        <f>IF($AK$3="４週",SUMIFS($AK$11:$AK$30,$B$11:$B$30,U36)/4/$AH$5,IF($AK$3="歴月",SUMIFS($AK$11:$AK$30,$B$11:$B$30,U36)/$AL$5,"記載する期間を選択してください"))</f>
        <v>0</v>
      </c>
      <c r="V40" s="188"/>
      <c r="W40" s="188"/>
      <c r="X40" s="188"/>
      <c r="Y40" s="188"/>
      <c r="Z40" s="189"/>
      <c r="AA40" s="179">
        <f>IF($AK$3="４週",SUMIFS($AK$11:$AK$30,$B$11:$B$30,AA36)/4/$AH$5,IF($AK$3="歴月",SUMIFS($AK$11:$AK$30,$B$11:$B$30,AA36)/$AL$5,"記載する期間を選択してください"))</f>
        <v>0</v>
      </c>
      <c r="AB40" s="188"/>
      <c r="AC40" s="188"/>
      <c r="AD40" s="188"/>
      <c r="AE40" s="188"/>
      <c r="AF40" s="189"/>
      <c r="AG40" s="179">
        <f>IF($AK$3="４週",SUMIFS($AK$11:$AK$30,$B$11:$B$30,AG36)/4/$AH$5,IF($AK$3="歴月",SUMIFS($AK$11:$AK$30,$B$11:$B$30,AG36)/$AL$5,"記載する期間を選択してください"))</f>
        <v>0</v>
      </c>
      <c r="AH40" s="188"/>
      <c r="AI40" s="188"/>
      <c r="AJ40" s="188"/>
      <c r="AK40" s="189"/>
      <c r="AL40" s="179">
        <f>IF($AK$3="４週",SUMIFS($AK$11:$AK$30,$B$11:$B$30,AL36)/4/$AH$5,IF($AK$3="歴月",SUMIFS($AK$11:$AK$30,$B$11:$B$30,AL36)/$AL$5,"記載する期間を選択してください"))</f>
        <v>0</v>
      </c>
      <c r="AM40" s="189"/>
      <c r="AN40" s="149"/>
    </row>
    <row r="41" spans="1:40" ht="5.0999999999999996" customHeight="1">
      <c r="A41" s="149"/>
      <c r="B41" s="145"/>
      <c r="C41" s="180">
        <v>2</v>
      </c>
      <c r="D41" s="180"/>
      <c r="E41" s="180">
        <v>3</v>
      </c>
      <c r="F41" s="180"/>
      <c r="G41" s="180"/>
      <c r="H41" s="180"/>
      <c r="I41" s="180">
        <v>4</v>
      </c>
      <c r="J41" s="180"/>
      <c r="K41" s="180"/>
      <c r="L41" s="180"/>
      <c r="M41" s="180"/>
      <c r="N41" s="180"/>
      <c r="O41" s="180">
        <v>5</v>
      </c>
      <c r="P41" s="180"/>
      <c r="Q41" s="180"/>
      <c r="R41" s="180"/>
      <c r="S41" s="180"/>
      <c r="T41" s="180"/>
      <c r="U41" s="180">
        <v>6</v>
      </c>
      <c r="V41" s="180"/>
      <c r="W41" s="180"/>
      <c r="X41" s="180"/>
      <c r="Y41" s="180"/>
      <c r="Z41" s="180"/>
      <c r="AA41" s="180">
        <v>7</v>
      </c>
      <c r="AB41" s="180"/>
      <c r="AC41" s="180"/>
      <c r="AD41" s="180"/>
      <c r="AE41" s="180"/>
      <c r="AF41" s="180"/>
      <c r="AG41" s="180">
        <v>8</v>
      </c>
      <c r="AH41" s="180"/>
      <c r="AI41" s="180"/>
      <c r="AJ41" s="180"/>
      <c r="AK41" s="180"/>
      <c r="AL41" s="180">
        <v>9</v>
      </c>
      <c r="AM41" s="161"/>
      <c r="AN41" s="149"/>
    </row>
    <row r="42" spans="1:40" ht="15" customHeight="1">
      <c r="A42" s="147" t="s">
        <v>176</v>
      </c>
      <c r="B42" s="230"/>
      <c r="C42" s="230"/>
      <c r="D42" s="230"/>
      <c r="E42" s="230"/>
      <c r="F42" s="236"/>
      <c r="G42" s="230"/>
      <c r="H42" s="180"/>
      <c r="I42" s="180"/>
      <c r="J42" s="180"/>
      <c r="K42" s="180"/>
      <c r="L42" s="180"/>
      <c r="M42" s="180"/>
      <c r="N42" s="180"/>
      <c r="O42" s="180"/>
      <c r="P42" s="180"/>
      <c r="Q42" s="180"/>
      <c r="R42" s="180">
        <v>6</v>
      </c>
      <c r="S42" s="180"/>
      <c r="T42" s="180"/>
      <c r="U42" s="180"/>
      <c r="V42" s="180"/>
      <c r="W42" s="180"/>
      <c r="X42" s="180">
        <v>7</v>
      </c>
      <c r="Y42" s="180"/>
      <c r="Z42" s="180"/>
      <c r="AA42" s="180"/>
      <c r="AB42" s="180"/>
      <c r="AC42" s="180"/>
      <c r="AD42" s="180">
        <v>8</v>
      </c>
      <c r="AE42" s="180"/>
      <c r="AF42" s="180"/>
      <c r="AG42" s="243"/>
      <c r="AH42" s="243"/>
      <c r="AI42" s="243"/>
      <c r="AJ42" s="243">
        <v>9</v>
      </c>
      <c r="AK42" s="180"/>
      <c r="AL42" s="180"/>
      <c r="AM42" s="149"/>
    </row>
    <row r="43" spans="1:40" s="147" customFormat="1" ht="15" customHeight="1">
      <c r="A43" s="147" t="s">
        <v>58</v>
      </c>
      <c r="B43" s="159"/>
      <c r="C43" s="159"/>
      <c r="D43" s="159"/>
      <c r="E43" s="159"/>
      <c r="F43" s="159"/>
      <c r="G43" s="159"/>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row>
    <row r="44" spans="1:40" s="147" customFormat="1" ht="15" customHeight="1">
      <c r="A44" s="147" t="s">
        <v>177</v>
      </c>
      <c r="B44" s="159"/>
      <c r="C44" s="159"/>
      <c r="D44" s="159"/>
      <c r="E44" s="159"/>
      <c r="F44" s="159"/>
      <c r="G44" s="159"/>
      <c r="H44" s="156"/>
      <c r="I44" s="156"/>
      <c r="J44" s="156"/>
      <c r="K44" s="156"/>
      <c r="L44" s="156"/>
      <c r="M44" s="156"/>
      <c r="N44" s="156"/>
      <c r="O44" s="156"/>
      <c r="P44" s="156"/>
      <c r="Q44" s="156"/>
      <c r="R44" s="156"/>
      <c r="S44" s="156"/>
      <c r="T44" s="156"/>
      <c r="U44" s="156"/>
      <c r="V44" s="156"/>
      <c r="W44" s="156"/>
      <c r="X44" s="156"/>
      <c r="Y44" s="156"/>
      <c r="Z44" s="156"/>
      <c r="AA44" s="156"/>
      <c r="AB44" s="156"/>
      <c r="AC44" s="156"/>
      <c r="AD44" s="156"/>
      <c r="AE44" s="156"/>
      <c r="AF44" s="156"/>
      <c r="AG44" s="156"/>
      <c r="AH44" s="156"/>
      <c r="AI44" s="156"/>
      <c r="AJ44" s="156"/>
      <c r="AK44" s="156"/>
      <c r="AL44" s="156"/>
      <c r="AM44" s="156"/>
    </row>
    <row r="45" spans="1:40" s="147" customFormat="1" ht="15" customHeight="1">
      <c r="A45" s="147" t="s">
        <v>46</v>
      </c>
      <c r="B45" s="159"/>
      <c r="C45" s="159"/>
      <c r="D45" s="159"/>
      <c r="E45" s="159"/>
      <c r="F45" s="159"/>
      <c r="G45" s="159"/>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row>
    <row r="46" spans="1:40" s="147" customFormat="1" ht="15" customHeight="1">
      <c r="A46" s="147" t="s">
        <v>178</v>
      </c>
      <c r="B46" s="159"/>
      <c r="C46" s="159"/>
      <c r="D46" s="159"/>
      <c r="E46" s="159"/>
      <c r="F46" s="159"/>
      <c r="G46" s="159"/>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row>
    <row r="47" spans="1:40" ht="15" customHeight="1">
      <c r="A47" s="147" t="s">
        <v>179</v>
      </c>
      <c r="B47" s="169"/>
      <c r="C47" s="147"/>
      <c r="D47" s="147"/>
      <c r="E47" s="147"/>
      <c r="F47" s="147"/>
      <c r="G47" s="147"/>
    </row>
    <row r="48" spans="1:40" ht="15" customHeight="1">
      <c r="A48" s="147" t="s">
        <v>180</v>
      </c>
      <c r="B48" s="169"/>
      <c r="C48" s="147"/>
      <c r="D48" s="147"/>
      <c r="E48" s="147"/>
      <c r="F48" s="147"/>
      <c r="G48" s="147"/>
    </row>
    <row r="49" spans="1:7" ht="15" customHeight="1">
      <c r="A49" s="147"/>
      <c r="B49" s="157" t="s">
        <v>182</v>
      </c>
      <c r="C49" s="157" t="s">
        <v>183</v>
      </c>
      <c r="D49" s="157"/>
      <c r="E49" s="157"/>
      <c r="F49" s="147"/>
      <c r="G49" s="147"/>
    </row>
    <row r="50" spans="1:7" ht="15" customHeight="1">
      <c r="A50" s="147"/>
      <c r="B50" s="170" t="s">
        <v>186</v>
      </c>
      <c r="C50" s="181" t="s">
        <v>187</v>
      </c>
      <c r="D50" s="181"/>
      <c r="E50" s="181"/>
      <c r="F50" s="147"/>
      <c r="G50" s="147"/>
    </row>
    <row r="51" spans="1:7" ht="15" customHeight="1">
      <c r="A51" s="147"/>
      <c r="B51" s="170" t="s">
        <v>188</v>
      </c>
      <c r="C51" s="181" t="s">
        <v>189</v>
      </c>
      <c r="D51" s="181"/>
      <c r="E51" s="181"/>
      <c r="F51" s="147"/>
      <c r="G51" s="147"/>
    </row>
    <row r="52" spans="1:7" ht="15" customHeight="1">
      <c r="A52" s="147"/>
      <c r="B52" s="170" t="s">
        <v>190</v>
      </c>
      <c r="C52" s="181" t="s">
        <v>191</v>
      </c>
      <c r="D52" s="181"/>
      <c r="E52" s="181"/>
      <c r="F52" s="147"/>
      <c r="G52" s="147"/>
    </row>
    <row r="53" spans="1:7" ht="15" customHeight="1">
      <c r="A53" s="147"/>
      <c r="B53" s="170" t="s">
        <v>193</v>
      </c>
      <c r="C53" s="181" t="s">
        <v>194</v>
      </c>
      <c r="D53" s="181"/>
      <c r="E53" s="181"/>
      <c r="F53" s="147"/>
      <c r="G53" s="147"/>
    </row>
    <row r="54" spans="1:7" ht="15" customHeight="1">
      <c r="A54" s="147"/>
      <c r="B54" s="147" t="s">
        <v>196</v>
      </c>
      <c r="C54" s="147"/>
      <c r="D54" s="147"/>
      <c r="E54" s="147"/>
      <c r="F54" s="147"/>
      <c r="G54" s="147"/>
    </row>
    <row r="55" spans="1:7" ht="15" customHeight="1">
      <c r="A55" s="147"/>
      <c r="B55" s="147" t="s">
        <v>35</v>
      </c>
      <c r="C55" s="147"/>
      <c r="D55" s="147"/>
      <c r="E55" s="147"/>
      <c r="F55" s="147"/>
      <c r="G55" s="147"/>
    </row>
    <row r="56" spans="1:7" ht="15" customHeight="1">
      <c r="A56" s="147"/>
      <c r="B56" s="147" t="s">
        <v>197</v>
      </c>
      <c r="C56" s="147"/>
      <c r="D56" s="147"/>
      <c r="E56" s="147"/>
      <c r="F56" s="147"/>
      <c r="G56" s="147"/>
    </row>
    <row r="57" spans="1:7" ht="15" customHeight="1">
      <c r="A57" s="147" t="s">
        <v>198</v>
      </c>
      <c r="B57" s="169"/>
      <c r="C57" s="147"/>
      <c r="D57" s="147"/>
      <c r="E57" s="147"/>
      <c r="F57" s="147"/>
      <c r="G57" s="147"/>
    </row>
    <row r="58" spans="1:7" ht="15" customHeight="1">
      <c r="A58" s="147" t="s">
        <v>2</v>
      </c>
      <c r="B58" s="169"/>
      <c r="C58" s="147"/>
      <c r="D58" s="147"/>
      <c r="E58" s="147"/>
      <c r="F58" s="147"/>
      <c r="G58" s="147"/>
    </row>
    <row r="59" spans="1:7" ht="15" customHeight="1">
      <c r="A59" s="147" t="s">
        <v>199</v>
      </c>
      <c r="B59" s="169"/>
      <c r="C59" s="147"/>
      <c r="D59" s="147"/>
      <c r="E59" s="147"/>
      <c r="F59" s="147"/>
      <c r="G59" s="147"/>
    </row>
    <row r="60" spans="1:7" ht="15" customHeight="1">
      <c r="A60" s="147" t="s">
        <v>200</v>
      </c>
      <c r="B60" s="169"/>
      <c r="C60" s="147"/>
      <c r="D60" s="147"/>
      <c r="E60" s="147"/>
      <c r="F60" s="147"/>
      <c r="G60" s="147"/>
    </row>
    <row r="61" spans="1:7" ht="15" customHeight="1">
      <c r="A61" s="147" t="s">
        <v>202</v>
      </c>
      <c r="B61" s="169"/>
      <c r="C61" s="147"/>
      <c r="D61" s="147"/>
      <c r="E61" s="147"/>
      <c r="F61" s="147"/>
      <c r="G61" s="147"/>
    </row>
    <row r="62" spans="1:7" ht="15" customHeight="1">
      <c r="A62" s="147" t="s">
        <v>204</v>
      </c>
      <c r="B62" s="169"/>
      <c r="C62" s="147"/>
      <c r="D62" s="147"/>
      <c r="E62" s="147"/>
      <c r="F62" s="147"/>
      <c r="G62" s="147"/>
    </row>
    <row r="63" spans="1:7" ht="15" customHeight="1">
      <c r="A63" s="147"/>
      <c r="B63" s="147" t="s">
        <v>104</v>
      </c>
      <c r="C63" s="147"/>
      <c r="D63" s="147"/>
      <c r="E63" s="147"/>
      <c r="F63" s="147"/>
      <c r="G63" s="147"/>
    </row>
    <row r="64" spans="1:7" ht="15" customHeight="1">
      <c r="A64" s="147"/>
      <c r="B64" s="147" t="s">
        <v>206</v>
      </c>
      <c r="C64" s="147"/>
      <c r="D64" s="147"/>
      <c r="E64" s="147"/>
      <c r="F64" s="147"/>
      <c r="G64" s="147"/>
    </row>
    <row r="65" spans="1:7" ht="15" customHeight="1">
      <c r="A65" s="147" t="s">
        <v>138</v>
      </c>
      <c r="B65" s="169"/>
      <c r="C65" s="147"/>
      <c r="D65" s="147"/>
      <c r="E65" s="147"/>
      <c r="F65" s="147"/>
      <c r="G65" s="147"/>
    </row>
    <row r="66" spans="1:7" ht="15" customHeight="1">
      <c r="A66" s="147" t="s">
        <v>208</v>
      </c>
      <c r="B66" s="169"/>
      <c r="C66" s="147"/>
      <c r="D66" s="147"/>
      <c r="E66" s="147"/>
      <c r="F66" s="147"/>
      <c r="G66" s="147"/>
    </row>
    <row r="67" spans="1:7" ht="15" customHeight="1">
      <c r="A67" s="147" t="s">
        <v>209</v>
      </c>
      <c r="B67" s="169"/>
      <c r="C67" s="147"/>
      <c r="D67" s="147"/>
      <c r="E67" s="147"/>
      <c r="F67" s="147"/>
      <c r="G67" s="147"/>
    </row>
    <row r="68" spans="1:7" ht="15" customHeight="1">
      <c r="A68" s="147" t="s">
        <v>211</v>
      </c>
      <c r="B68" s="169"/>
      <c r="C68" s="147"/>
      <c r="D68" s="147"/>
      <c r="E68" s="147"/>
      <c r="F68" s="147"/>
      <c r="G68" s="147"/>
    </row>
    <row r="69" spans="1:7" ht="15" customHeight="1">
      <c r="A69" s="147" t="s">
        <v>213</v>
      </c>
      <c r="B69" s="169"/>
      <c r="C69" s="147"/>
      <c r="D69" s="147"/>
      <c r="E69" s="147"/>
      <c r="F69" s="147"/>
      <c r="G69" s="147"/>
    </row>
    <row r="70" spans="1:7" ht="15" customHeight="1">
      <c r="A70" s="147" t="s">
        <v>66</v>
      </c>
      <c r="B70" s="169"/>
      <c r="C70" s="147"/>
      <c r="D70" s="147"/>
      <c r="E70" s="147"/>
      <c r="F70" s="147"/>
      <c r="G70" s="147"/>
    </row>
    <row r="71" spans="1:7" ht="15" customHeight="1">
      <c r="A71" s="147" t="s">
        <v>215</v>
      </c>
      <c r="B71" s="169"/>
      <c r="C71" s="147"/>
      <c r="D71" s="147"/>
      <c r="E71" s="147"/>
      <c r="F71" s="147"/>
      <c r="G71" s="147"/>
    </row>
    <row r="72" spans="1:7" ht="15" customHeight="1">
      <c r="A72" s="147" t="s">
        <v>216</v>
      </c>
      <c r="B72" s="169"/>
      <c r="C72" s="147"/>
      <c r="D72" s="147"/>
      <c r="E72" s="147"/>
      <c r="F72" s="147"/>
      <c r="G72" s="147"/>
    </row>
  </sheetData>
  <mergeCells count="100">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C36:D36"/>
    <mergeCell ref="E36:H36"/>
    <mergeCell ref="I36:N36"/>
    <mergeCell ref="O36:T36"/>
    <mergeCell ref="U36:Z36"/>
    <mergeCell ref="AA36:AF36"/>
    <mergeCell ref="AG36:AK36"/>
    <mergeCell ref="AL36:AM36"/>
    <mergeCell ref="F37:H37"/>
    <mergeCell ref="I37:K37"/>
    <mergeCell ref="L37:N37"/>
    <mergeCell ref="O37:Q37"/>
    <mergeCell ref="R37:T37"/>
    <mergeCell ref="U37:W37"/>
    <mergeCell ref="X37:Z37"/>
    <mergeCell ref="AA37:AC37"/>
    <mergeCell ref="AD37:AF37"/>
    <mergeCell ref="AG37:AI37"/>
    <mergeCell ref="AJ37:AK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C40:D40"/>
    <mergeCell ref="E40:H40"/>
    <mergeCell ref="I40:N40"/>
    <mergeCell ref="O40:T40"/>
    <mergeCell ref="U40:Z40"/>
    <mergeCell ref="AA40:AF40"/>
    <mergeCell ref="AG40:AK40"/>
    <mergeCell ref="AL40:AM40"/>
    <mergeCell ref="C49:E49"/>
    <mergeCell ref="C50:E50"/>
    <mergeCell ref="C51:E51"/>
    <mergeCell ref="C52:E52"/>
    <mergeCell ref="C53:E53"/>
    <mergeCell ref="A7:A10"/>
    <mergeCell ref="B7:B8"/>
    <mergeCell ref="C7:C10"/>
    <mergeCell ref="D7:D10"/>
    <mergeCell ref="E7:E10"/>
    <mergeCell ref="AK7:AK10"/>
    <mergeCell ref="AL7:AL10"/>
    <mergeCell ref="AM7:AN10"/>
    <mergeCell ref="B9:B10"/>
  </mergeCells>
  <phoneticPr fontId="4"/>
  <dataValidations count="4">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sheetPr codeName="Sheet26">
    <pageSetUpPr fitToPage="1"/>
  </sheetPr>
  <dimension ref="A1:AN72"/>
  <sheetViews>
    <sheetView showGridLines="0" view="pageBreakPreview" zoomScaleSheetLayoutView="100" workbookViewId="0">
      <selection activeCell="AO2" sqref="AO2"/>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298</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151</v>
      </c>
      <c r="AH5" s="208"/>
      <c r="AI5" s="208"/>
      <c r="AJ5" s="208"/>
      <c r="AK5" s="204" t="s">
        <v>152</v>
      </c>
      <c r="AL5" s="215"/>
      <c r="AM5" s="204" t="s">
        <v>153</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154</v>
      </c>
      <c r="B7" s="163" t="s">
        <v>136</v>
      </c>
      <c r="C7" s="172" t="s">
        <v>156</v>
      </c>
      <c r="D7" s="157" t="s">
        <v>158</v>
      </c>
      <c r="E7" s="154" t="s">
        <v>159</v>
      </c>
      <c r="F7" s="193" t="s">
        <v>162</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163</v>
      </c>
      <c r="AL7" s="160" t="s">
        <v>165</v>
      </c>
      <c r="AM7" s="220" t="s">
        <v>3</v>
      </c>
      <c r="AN7" s="220"/>
    </row>
    <row r="8" spans="1:40" ht="15" customHeight="1">
      <c r="A8" s="152"/>
      <c r="B8" s="164"/>
      <c r="C8" s="173"/>
      <c r="D8" s="157"/>
      <c r="E8" s="154"/>
      <c r="F8" s="157" t="s">
        <v>167</v>
      </c>
      <c r="G8" s="157"/>
      <c r="H8" s="157"/>
      <c r="I8" s="157"/>
      <c r="J8" s="157"/>
      <c r="K8" s="157"/>
      <c r="L8" s="157"/>
      <c r="M8" s="157" t="s">
        <v>168</v>
      </c>
      <c r="N8" s="157"/>
      <c r="O8" s="157"/>
      <c r="P8" s="157"/>
      <c r="Q8" s="157"/>
      <c r="R8" s="157"/>
      <c r="S8" s="157"/>
      <c r="T8" s="157" t="s">
        <v>170</v>
      </c>
      <c r="U8" s="157"/>
      <c r="V8" s="157"/>
      <c r="W8" s="157"/>
      <c r="X8" s="157"/>
      <c r="Y8" s="157"/>
      <c r="Z8" s="157"/>
      <c r="AA8" s="157" t="s">
        <v>173</v>
      </c>
      <c r="AB8" s="157"/>
      <c r="AC8" s="157"/>
      <c r="AD8" s="157"/>
      <c r="AE8" s="157"/>
      <c r="AF8" s="157"/>
      <c r="AG8" s="157"/>
      <c r="AH8" s="157" t="s">
        <v>174</v>
      </c>
      <c r="AI8" s="157"/>
      <c r="AJ8" s="157"/>
      <c r="AK8" s="189"/>
      <c r="AL8" s="160"/>
      <c r="AM8" s="220"/>
      <c r="AN8" s="220"/>
    </row>
    <row r="9" spans="1:40" ht="15" customHeight="1">
      <c r="A9" s="152"/>
      <c r="B9" s="165" t="s">
        <v>221</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c r="C11" s="176"/>
      <c r="D11" s="183"/>
      <c r="E11" s="191"/>
      <c r="F11" s="312"/>
      <c r="G11" s="312"/>
      <c r="H11" s="312"/>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214">
        <f t="shared" ref="AK11:AK31" si="0">+SUM(F11:AJ11)</f>
        <v>0</v>
      </c>
      <c r="AL11" s="216">
        <f t="shared" ref="AL11:AL31" si="1">IF($AK$3="４週",AK11/4,AK11/(DAY(EOMONTH($F$9,0))/7))</f>
        <v>0</v>
      </c>
      <c r="AM11" s="221"/>
      <c r="AN11" s="221"/>
    </row>
    <row r="12" spans="1:40" ht="18" customHeight="1">
      <c r="A12" s="153">
        <v>2</v>
      </c>
      <c r="B12" s="229"/>
      <c r="C12" s="176"/>
      <c r="D12" s="183"/>
      <c r="E12" s="191"/>
      <c r="F12" s="312"/>
      <c r="G12" s="312"/>
      <c r="H12" s="312"/>
      <c r="I12" s="312"/>
      <c r="J12" s="312"/>
      <c r="K12" s="312"/>
      <c r="L12" s="312"/>
      <c r="M12" s="312"/>
      <c r="N12" s="312"/>
      <c r="O12" s="312"/>
      <c r="P12" s="312"/>
      <c r="Q12" s="312"/>
      <c r="R12" s="312"/>
      <c r="S12" s="312"/>
      <c r="T12" s="312"/>
      <c r="U12" s="312"/>
      <c r="V12" s="312"/>
      <c r="W12" s="312"/>
      <c r="X12" s="312"/>
      <c r="Y12" s="312"/>
      <c r="Z12" s="312"/>
      <c r="AA12" s="312"/>
      <c r="AB12" s="312"/>
      <c r="AC12" s="312"/>
      <c r="AD12" s="312"/>
      <c r="AE12" s="312"/>
      <c r="AF12" s="312"/>
      <c r="AG12" s="312"/>
      <c r="AH12" s="312"/>
      <c r="AI12" s="312"/>
      <c r="AJ12" s="312"/>
      <c r="AK12" s="214">
        <f t="shared" si="0"/>
        <v>0</v>
      </c>
      <c r="AL12" s="216">
        <f t="shared" si="1"/>
        <v>0</v>
      </c>
      <c r="AM12" s="221"/>
      <c r="AN12" s="221"/>
    </row>
    <row r="13" spans="1:40" ht="18" customHeight="1">
      <c r="A13" s="153">
        <v>3</v>
      </c>
      <c r="B13" s="229"/>
      <c r="C13" s="176"/>
      <c r="D13" s="183"/>
      <c r="E13" s="191"/>
      <c r="F13" s="31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2"/>
      <c r="AG13" s="312"/>
      <c r="AH13" s="312"/>
      <c r="AI13" s="312"/>
      <c r="AJ13" s="312"/>
      <c r="AK13" s="214">
        <f t="shared" si="0"/>
        <v>0</v>
      </c>
      <c r="AL13" s="216">
        <f t="shared" si="1"/>
        <v>0</v>
      </c>
      <c r="AM13" s="221"/>
      <c r="AN13" s="221"/>
    </row>
    <row r="14" spans="1:40" ht="18" customHeight="1">
      <c r="A14" s="153">
        <v>4</v>
      </c>
      <c r="B14" s="229"/>
      <c r="C14" s="176"/>
      <c r="D14" s="183"/>
      <c r="E14" s="191"/>
      <c r="F14" s="312"/>
      <c r="G14" s="312"/>
      <c r="H14" s="312"/>
      <c r="I14" s="312"/>
      <c r="J14" s="312"/>
      <c r="K14" s="312"/>
      <c r="L14" s="312"/>
      <c r="M14" s="312"/>
      <c r="N14" s="312"/>
      <c r="O14" s="312"/>
      <c r="P14" s="312"/>
      <c r="Q14" s="312"/>
      <c r="R14" s="312"/>
      <c r="S14" s="312"/>
      <c r="T14" s="312"/>
      <c r="U14" s="312"/>
      <c r="V14" s="312"/>
      <c r="W14" s="312"/>
      <c r="X14" s="312"/>
      <c r="Y14" s="312"/>
      <c r="Z14" s="312"/>
      <c r="AA14" s="312"/>
      <c r="AB14" s="312"/>
      <c r="AC14" s="312"/>
      <c r="AD14" s="312"/>
      <c r="AE14" s="312"/>
      <c r="AF14" s="312"/>
      <c r="AG14" s="312"/>
      <c r="AH14" s="312"/>
      <c r="AI14" s="312"/>
      <c r="AJ14" s="312"/>
      <c r="AK14" s="214">
        <f t="shared" si="0"/>
        <v>0</v>
      </c>
      <c r="AL14" s="216">
        <f t="shared" si="1"/>
        <v>0</v>
      </c>
      <c r="AM14" s="221"/>
      <c r="AN14" s="221"/>
    </row>
    <row r="15" spans="1:40" ht="18" customHeight="1">
      <c r="A15" s="153">
        <v>5</v>
      </c>
      <c r="B15" s="229"/>
      <c r="C15" s="176"/>
      <c r="D15" s="183"/>
      <c r="E15" s="191"/>
      <c r="F15" s="312"/>
      <c r="G15" s="312"/>
      <c r="H15" s="312"/>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214">
        <f t="shared" si="0"/>
        <v>0</v>
      </c>
      <c r="AL15" s="216">
        <f t="shared" si="1"/>
        <v>0</v>
      </c>
      <c r="AM15" s="221"/>
      <c r="AN15" s="221"/>
    </row>
    <row r="16" spans="1:40" ht="18" customHeight="1">
      <c r="A16" s="153">
        <v>6</v>
      </c>
      <c r="B16" s="229"/>
      <c r="C16" s="176"/>
      <c r="D16" s="183"/>
      <c r="E16" s="191"/>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12"/>
      <c r="AE16" s="312"/>
      <c r="AF16" s="312"/>
      <c r="AG16" s="312"/>
      <c r="AH16" s="312"/>
      <c r="AI16" s="312"/>
      <c r="AJ16" s="312"/>
      <c r="AK16" s="214">
        <f t="shared" si="0"/>
        <v>0</v>
      </c>
      <c r="AL16" s="216">
        <f t="shared" si="1"/>
        <v>0</v>
      </c>
      <c r="AM16" s="221"/>
      <c r="AN16" s="221"/>
    </row>
    <row r="17" spans="1:40" ht="18" customHeight="1">
      <c r="A17" s="153">
        <v>7</v>
      </c>
      <c r="B17" s="229"/>
      <c r="C17" s="176"/>
      <c r="D17" s="183"/>
      <c r="E17" s="191"/>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312"/>
      <c r="AK17" s="214">
        <f t="shared" si="0"/>
        <v>0</v>
      </c>
      <c r="AL17" s="216">
        <f t="shared" si="1"/>
        <v>0</v>
      </c>
      <c r="AM17" s="221"/>
      <c r="AN17" s="221"/>
    </row>
    <row r="18" spans="1:40"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row>
    <row r="19" spans="1:40"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row>
    <row r="20" spans="1:40"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row>
    <row r="21" spans="1:40"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144</v>
      </c>
      <c r="B31" s="168"/>
      <c r="C31" s="168"/>
      <c r="D31" s="168"/>
      <c r="E31" s="168"/>
      <c r="F31" s="178">
        <f t="shared" ref="F31:AJ31" si="2">+SUM(F11:F30)</f>
        <v>0</v>
      </c>
      <c r="G31" s="178">
        <f t="shared" si="2"/>
        <v>0</v>
      </c>
      <c r="H31" s="178">
        <f t="shared" si="2"/>
        <v>0</v>
      </c>
      <c r="I31" s="178">
        <f t="shared" si="2"/>
        <v>0</v>
      </c>
      <c r="J31" s="178">
        <f t="shared" si="2"/>
        <v>0</v>
      </c>
      <c r="K31" s="178">
        <f t="shared" si="2"/>
        <v>0</v>
      </c>
      <c r="L31" s="178">
        <f t="shared" si="2"/>
        <v>0</v>
      </c>
      <c r="M31" s="178">
        <f t="shared" si="2"/>
        <v>0</v>
      </c>
      <c r="N31" s="178">
        <f t="shared" si="2"/>
        <v>0</v>
      </c>
      <c r="O31" s="178">
        <f t="shared" si="2"/>
        <v>0</v>
      </c>
      <c r="P31" s="178">
        <f t="shared" si="2"/>
        <v>0</v>
      </c>
      <c r="Q31" s="178">
        <f t="shared" si="2"/>
        <v>0</v>
      </c>
      <c r="R31" s="178">
        <f t="shared" si="2"/>
        <v>0</v>
      </c>
      <c r="S31" s="178">
        <f t="shared" si="2"/>
        <v>0</v>
      </c>
      <c r="T31" s="178">
        <f t="shared" si="2"/>
        <v>0</v>
      </c>
      <c r="U31" s="178">
        <f t="shared" si="2"/>
        <v>0</v>
      </c>
      <c r="V31" s="178">
        <f t="shared" si="2"/>
        <v>0</v>
      </c>
      <c r="W31" s="178">
        <f t="shared" si="2"/>
        <v>0</v>
      </c>
      <c r="X31" s="178">
        <f t="shared" si="2"/>
        <v>0</v>
      </c>
      <c r="Y31" s="178">
        <f t="shared" si="2"/>
        <v>0</v>
      </c>
      <c r="Z31" s="178">
        <f t="shared" si="2"/>
        <v>0</v>
      </c>
      <c r="AA31" s="178">
        <f t="shared" si="2"/>
        <v>0</v>
      </c>
      <c r="AB31" s="178">
        <f t="shared" si="2"/>
        <v>0</v>
      </c>
      <c r="AC31" s="178">
        <f t="shared" si="2"/>
        <v>0</v>
      </c>
      <c r="AD31" s="178">
        <f t="shared" si="2"/>
        <v>0</v>
      </c>
      <c r="AE31" s="178">
        <f t="shared" si="2"/>
        <v>0</v>
      </c>
      <c r="AF31" s="178">
        <f t="shared" si="2"/>
        <v>0</v>
      </c>
      <c r="AG31" s="178">
        <f t="shared" si="2"/>
        <v>0</v>
      </c>
      <c r="AH31" s="178">
        <f t="shared" si="2"/>
        <v>0</v>
      </c>
      <c r="AI31" s="178">
        <f t="shared" si="2"/>
        <v>0</v>
      </c>
      <c r="AJ31" s="178">
        <f t="shared" si="2"/>
        <v>0</v>
      </c>
      <c r="AK31" s="214">
        <f t="shared" si="0"/>
        <v>0</v>
      </c>
      <c r="AL31" s="216">
        <f t="shared" si="1"/>
        <v>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0" ht="21" customHeight="1">
      <c r="A35" s="156" t="s">
        <v>253</v>
      </c>
      <c r="B35" s="145"/>
      <c r="C35" s="161"/>
      <c r="D35" s="161"/>
      <c r="E35" s="161"/>
      <c r="F35" s="161"/>
      <c r="G35" s="149"/>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61"/>
      <c r="AM35" s="161"/>
      <c r="AN35" s="149"/>
    </row>
    <row r="36" spans="1:40" ht="24.95" customHeight="1">
      <c r="A36" s="149"/>
      <c r="B36" s="155"/>
      <c r="C36" s="179" t="str">
        <v>管理者</v>
      </c>
      <c r="D36" s="188"/>
      <c r="E36" s="160" t="str">
        <v>児童発達支援管理責任者</v>
      </c>
      <c r="F36" s="160"/>
      <c r="G36" s="160"/>
      <c r="H36" s="160"/>
      <c r="I36" s="179" t="str">
        <v>訪問支援員</v>
      </c>
      <c r="J36" s="188"/>
      <c r="K36" s="188"/>
      <c r="L36" s="188"/>
      <c r="M36" s="188"/>
      <c r="N36" s="189"/>
      <c r="O36" s="179" t="str">
        <v>-</v>
      </c>
      <c r="P36" s="188"/>
      <c r="Q36" s="188"/>
      <c r="R36" s="188"/>
      <c r="S36" s="188"/>
      <c r="T36" s="189"/>
      <c r="U36" s="179" t="str">
        <v>-</v>
      </c>
      <c r="V36" s="188"/>
      <c r="W36" s="188"/>
      <c r="X36" s="188"/>
      <c r="Y36" s="188"/>
      <c r="Z36" s="189"/>
      <c r="AA36" s="179" t="str">
        <v>-</v>
      </c>
      <c r="AB36" s="188"/>
      <c r="AC36" s="188"/>
      <c r="AD36" s="188"/>
      <c r="AE36" s="188"/>
      <c r="AF36" s="189"/>
      <c r="AG36" s="160" t="str">
        <v>-</v>
      </c>
      <c r="AH36" s="160"/>
      <c r="AI36" s="160"/>
      <c r="AJ36" s="160"/>
      <c r="AK36" s="160"/>
      <c r="AL36" s="160" t="str">
        <v>-</v>
      </c>
      <c r="AM36" s="160"/>
      <c r="AN36" s="149"/>
    </row>
    <row r="37" spans="1:40" ht="18" customHeight="1">
      <c r="A37" s="149"/>
      <c r="B37" s="155"/>
      <c r="C37" s="154" t="s">
        <v>254</v>
      </c>
      <c r="D37" s="154" t="s">
        <v>255</v>
      </c>
      <c r="E37" s="157" t="s">
        <v>254</v>
      </c>
      <c r="F37" s="157" t="s">
        <v>255</v>
      </c>
      <c r="G37" s="157"/>
      <c r="H37" s="157"/>
      <c r="I37" s="154" t="s">
        <v>254</v>
      </c>
      <c r="J37" s="168"/>
      <c r="K37" s="199"/>
      <c r="L37" s="154" t="s">
        <v>255</v>
      </c>
      <c r="M37" s="168"/>
      <c r="N37" s="199"/>
      <c r="O37" s="154" t="s">
        <v>254</v>
      </c>
      <c r="P37" s="168"/>
      <c r="Q37" s="199"/>
      <c r="R37" s="154" t="s">
        <v>255</v>
      </c>
      <c r="S37" s="168"/>
      <c r="T37" s="199"/>
      <c r="U37" s="154" t="s">
        <v>254</v>
      </c>
      <c r="V37" s="168"/>
      <c r="W37" s="199"/>
      <c r="X37" s="154" t="s">
        <v>255</v>
      </c>
      <c r="Y37" s="168"/>
      <c r="Z37" s="199"/>
      <c r="AA37" s="154" t="s">
        <v>254</v>
      </c>
      <c r="AB37" s="168"/>
      <c r="AC37" s="199"/>
      <c r="AD37" s="154" t="s">
        <v>255</v>
      </c>
      <c r="AE37" s="168"/>
      <c r="AF37" s="199"/>
      <c r="AG37" s="154" t="s">
        <v>254</v>
      </c>
      <c r="AH37" s="168"/>
      <c r="AI37" s="199"/>
      <c r="AJ37" s="154" t="s">
        <v>255</v>
      </c>
      <c r="AK37" s="199"/>
      <c r="AL37" s="157" t="s">
        <v>61</v>
      </c>
      <c r="AM37" s="157" t="s">
        <v>280</v>
      </c>
      <c r="AN37" s="149"/>
    </row>
    <row r="38" spans="1:40" ht="18" customHeight="1">
      <c r="A38" s="149"/>
      <c r="B38" s="157" t="s">
        <v>257</v>
      </c>
      <c r="C38" s="157">
        <f>COUNTIFS($B$11:$B$30,C$36,$C$11:$C$30,"A",$E$11:$E$30,"*")</f>
        <v>0</v>
      </c>
      <c r="D38" s="157">
        <f>COUNTIFS($B$11:$B$30,C$36,$C$11:$C$30,"B",$E$11:$E$30,"*")</f>
        <v>0</v>
      </c>
      <c r="E38" s="157">
        <f>COUNTIFS($B$11:$B$30,E$36,$C$11:$C$30,"A",$E$11:$E$30,"*")</f>
        <v>0</v>
      </c>
      <c r="F38" s="154">
        <f>COUNTIFS($B$11:$B$30,E$36,$C$11:$C$30,"B",$E$11:$E$30,"*")</f>
        <v>0</v>
      </c>
      <c r="G38" s="168"/>
      <c r="H38" s="199"/>
      <c r="I38" s="154">
        <f>COUNTIFS($B$11:$B$30,I$36,$C$11:$C$30,"A",$E$11:$E$30,"*")</f>
        <v>0</v>
      </c>
      <c r="J38" s="168"/>
      <c r="K38" s="199"/>
      <c r="L38" s="154">
        <f>COUNTIFS($B$11:$B$30,I$36,$C$11:$C$30,"B",$E$11:$E$30,"*")</f>
        <v>0</v>
      </c>
      <c r="M38" s="168"/>
      <c r="N38" s="199"/>
      <c r="O38" s="154">
        <f>COUNTIFS($B$11:$B$30,O$36,$C$11:$C$30,"A",$E$11:$E$30,"*")</f>
        <v>0</v>
      </c>
      <c r="P38" s="168"/>
      <c r="Q38" s="199"/>
      <c r="R38" s="154">
        <f>COUNTIFS($B$11:$B$30,O$36,$C$11:$C$30,"B",$E$11:$E$30,"*")</f>
        <v>0</v>
      </c>
      <c r="S38" s="168"/>
      <c r="T38" s="199"/>
      <c r="U38" s="154">
        <f>COUNTIFS($B$11:$B$30,U$36,$C$11:$C$30,"A",$E$11:$E$30,"*")</f>
        <v>0</v>
      </c>
      <c r="V38" s="168"/>
      <c r="W38" s="199"/>
      <c r="X38" s="154">
        <f>COUNTIFS($B$11:$B$30,U$36,$C$11:$C$30,"B",$E$11:$E$30,"*")</f>
        <v>0</v>
      </c>
      <c r="Y38" s="168"/>
      <c r="Z38" s="199"/>
      <c r="AA38" s="154">
        <f>COUNTIFS($B$11:$B$30,AA$36,$C$11:$C$30,"A",$E$11:$E$30,"*")</f>
        <v>0</v>
      </c>
      <c r="AB38" s="168"/>
      <c r="AC38" s="199"/>
      <c r="AD38" s="154">
        <f>COUNTIFS($B$11:$B$30,AA$36,$C$11:$C$30,"B",$E$11:$E$30,"*")</f>
        <v>0</v>
      </c>
      <c r="AE38" s="168"/>
      <c r="AF38" s="199"/>
      <c r="AG38" s="154">
        <f>COUNTIFS($B$11:$B$30,AG$36,$C$11:$C$30,"A",$E$11:$E$30,"*")</f>
        <v>0</v>
      </c>
      <c r="AH38" s="168"/>
      <c r="AI38" s="199"/>
      <c r="AJ38" s="154">
        <f>COUNTIFS($B$11:$B$30,AG$36,$C$11:$C$30,"B",$E$11:$E$30,"*")</f>
        <v>0</v>
      </c>
      <c r="AK38" s="199"/>
      <c r="AL38" s="157">
        <f>COUNTIFS($B$11:$B$30,AL$36,$C$11:$C$30,"A",$E$11:$E$30,"*")</f>
        <v>0</v>
      </c>
      <c r="AM38" s="157">
        <f>COUNTIFS($B$11:$B$30,AL$36,$C$11:$C$30,"B",$E$11:$E$30,"*")</f>
        <v>0</v>
      </c>
      <c r="AN38" s="149"/>
    </row>
    <row r="39" spans="1:40" ht="18" customHeight="1">
      <c r="A39" s="149"/>
      <c r="B39" s="160" t="s">
        <v>259</v>
      </c>
      <c r="C39" s="157">
        <f>COUNTIFS($B$11:$B$30,C$36,$C$11:$C$30,"C",$E$11:$E$30,"*")</f>
        <v>0</v>
      </c>
      <c r="D39" s="157">
        <f>COUNTIFS($B$11:$B$30,C$36,$C$11:$C$30,"D",$E$11:$E$30,"*")</f>
        <v>0</v>
      </c>
      <c r="E39" s="157">
        <f>COUNTIFS($B$11:$B$30,E$36,$C$11:$C$30,"C",$E$11:$E$30,"*")</f>
        <v>0</v>
      </c>
      <c r="F39" s="154">
        <f>COUNTIFS($B$11:$B$30,E$36,$C$11:$C$30,"D",$E$11:$E$30,"*")</f>
        <v>0</v>
      </c>
      <c r="G39" s="168"/>
      <c r="H39" s="199"/>
      <c r="I39" s="154">
        <f>COUNTIFS($B$11:$B$30,I$36,$C$11:$C$30,"C",$E$11:$E$30,"*")</f>
        <v>0</v>
      </c>
      <c r="J39" s="168"/>
      <c r="K39" s="199"/>
      <c r="L39" s="154">
        <f>COUNTIFS($B$11:$B$30,I$36,$C$11:$C$30,"D",$E$11:$E$30,"*")</f>
        <v>0</v>
      </c>
      <c r="M39" s="168"/>
      <c r="N39" s="199"/>
      <c r="O39" s="154">
        <f>COUNTIFS($B$11:$B$30,O$36,$C$11:$C$30,"C",$E$11:$E$30,"*")</f>
        <v>0</v>
      </c>
      <c r="P39" s="168"/>
      <c r="Q39" s="199"/>
      <c r="R39" s="154">
        <f>COUNTIFS($B$11:$B$30,O$36,$C$11:$C$30,"D",$E$11:$E$30,"*")</f>
        <v>0</v>
      </c>
      <c r="S39" s="168"/>
      <c r="T39" s="199"/>
      <c r="U39" s="154">
        <f>COUNTIFS($B$11:$B$30,U$36,$C$11:$C$30,"C",$E$11:$E$30,"*")</f>
        <v>0</v>
      </c>
      <c r="V39" s="168"/>
      <c r="W39" s="199"/>
      <c r="X39" s="154">
        <f>COUNTIFS($B$11:$B$30,U$36,$C$11:$C$30,"D",$E$11:$E$30,"*")</f>
        <v>0</v>
      </c>
      <c r="Y39" s="168"/>
      <c r="Z39" s="199"/>
      <c r="AA39" s="154">
        <f>COUNTIFS($B$11:$B$30,AA$36,$C$11:$C$30,"C",$E$11:$E$30,"*")</f>
        <v>0</v>
      </c>
      <c r="AB39" s="168"/>
      <c r="AC39" s="199"/>
      <c r="AD39" s="154">
        <f>COUNTIFS($B$11:$B$30,AA$36,$C$11:$C$30,"D",$E$11:$E$30,"*")</f>
        <v>0</v>
      </c>
      <c r="AE39" s="168"/>
      <c r="AF39" s="199"/>
      <c r="AG39" s="154">
        <f>COUNTIFS($B$11:$B$30,AG$36,$C$11:$C$30,"C",$E$11:$E$30,"*")</f>
        <v>0</v>
      </c>
      <c r="AH39" s="168"/>
      <c r="AI39" s="199"/>
      <c r="AJ39" s="154">
        <f>COUNTIFS($B$11:$B$30,AG$36,$C$11:$C$30,"D",$E$11:$E$30,"*")</f>
        <v>0</v>
      </c>
      <c r="AK39" s="199"/>
      <c r="AL39" s="157">
        <f>COUNTIFS($B$11:$B$30,AL$36,$C$11:$C$30,"C",$E$11:$E$30,"*")</f>
        <v>0</v>
      </c>
      <c r="AM39" s="157">
        <f>COUNTIFS($B$11:$B$30,AL$36,$C$11:$C$30,"D",$E$11:$E$30,"*")</f>
        <v>0</v>
      </c>
      <c r="AN39" s="149"/>
    </row>
    <row r="40" spans="1:40" ht="24.95" customHeight="1">
      <c r="A40" s="149"/>
      <c r="B40" s="160" t="s">
        <v>260</v>
      </c>
      <c r="C40" s="179" t="e">
        <f>IF($AK$3="４週",SUMIFS($AK$11:$AK$30,$B$11:$B$30,C36)/4/$AH$5,IF($AK$3="歴月",SUMIFS($AK$11:$AK$30,$B$11:$B$30,C36)/$AL$5,"記載する期間を選択してください"))</f>
        <v>#DIV/0!</v>
      </c>
      <c r="D40" s="189"/>
      <c r="E40" s="179" t="e">
        <f>IF($AK$3="４週",SUMIFS($AK$11:$AK$30,$B$11:$B$30,E36)/4/$AH$5,IF($AK$3="歴月",SUMIFS($AK$11:$AK$30,$B$11:$B$30,E36)/$AL$5,"記載する期間を選択してください"))</f>
        <v>#DIV/0!</v>
      </c>
      <c r="F40" s="188"/>
      <c r="G40" s="188"/>
      <c r="H40" s="189"/>
      <c r="I40" s="179" t="e">
        <f>IF($AK$3="４週",SUMIFS($AK$11:$AK$30,$B$11:$B$30,I36)/4/$AH$5,IF($AK$3="歴月",SUMIFS($AK$11:$AK$30,$B$11:$B$30,I36)/$AL$5,"記載する期間を選択してください"))</f>
        <v>#DIV/0!</v>
      </c>
      <c r="J40" s="188"/>
      <c r="K40" s="188"/>
      <c r="L40" s="188"/>
      <c r="M40" s="188"/>
      <c r="N40" s="189"/>
      <c r="O40" s="179" t="e">
        <f>IF($AK$3="４週",SUMIFS($AK$11:$AK$30,$B$11:$B$30,O36)/4/$AH$5,IF($AK$3="歴月",SUMIFS($AK$11:$AK$30,$B$11:$B$30,O36)/$AL$5,"記載する期間を選択してください"))</f>
        <v>#DIV/0!</v>
      </c>
      <c r="P40" s="188"/>
      <c r="Q40" s="188"/>
      <c r="R40" s="188"/>
      <c r="S40" s="188"/>
      <c r="T40" s="189"/>
      <c r="U40" s="179" t="e">
        <f>IF($AK$3="４週",SUMIFS($AK$11:$AK$30,$B$11:$B$30,U36)/4/$AH$5,IF($AK$3="歴月",SUMIFS($AK$11:$AK$30,$B$11:$B$30,U36)/$AL$5,"記載する期間を選択してください"))</f>
        <v>#DIV/0!</v>
      </c>
      <c r="V40" s="188"/>
      <c r="W40" s="188"/>
      <c r="X40" s="188"/>
      <c r="Y40" s="188"/>
      <c r="Z40" s="189"/>
      <c r="AA40" s="179" t="e">
        <f>IF($AK$3="４週",SUMIFS($AK$11:$AK$30,$B$11:$B$30,AA36)/4/$AH$5,IF($AK$3="歴月",SUMIFS($AK$11:$AK$30,$B$11:$B$30,AA36)/$AL$5,"記載する期間を選択してください"))</f>
        <v>#DIV/0!</v>
      </c>
      <c r="AB40" s="188"/>
      <c r="AC40" s="188"/>
      <c r="AD40" s="188"/>
      <c r="AE40" s="188"/>
      <c r="AF40" s="189"/>
      <c r="AG40" s="179" t="e">
        <f>IF($AK$3="４週",SUMIFS($AK$11:$AK$30,$B$11:$B$30,AG36)/4/$AH$5,IF($AK$3="歴月",SUMIFS($AK$11:$AK$30,$B$11:$B$30,AG36)/$AL$5,"記載する期間を選択してください"))</f>
        <v>#DIV/0!</v>
      </c>
      <c r="AH40" s="188"/>
      <c r="AI40" s="188"/>
      <c r="AJ40" s="188"/>
      <c r="AK40" s="189"/>
      <c r="AL40" s="179" t="e">
        <f>IF($AK$3="４週",SUMIFS($AK$11:$AK$30,$B$11:$B$30,AL36)/4/$AH$5,IF($AK$3="歴月",SUMIFS($AK$11:$AK$30,$B$11:$B$30,AL36)/$AL$5,"記載する期間を選択してください"))</f>
        <v>#DIV/0!</v>
      </c>
      <c r="AM40" s="189"/>
      <c r="AN40" s="149"/>
    </row>
    <row r="41" spans="1:40" ht="5.0999999999999996" customHeight="1">
      <c r="A41" s="149"/>
      <c r="B41" s="145"/>
      <c r="C41" s="180">
        <v>2</v>
      </c>
      <c r="D41" s="180"/>
      <c r="E41" s="180">
        <v>3</v>
      </c>
      <c r="F41" s="180"/>
      <c r="G41" s="180"/>
      <c r="H41" s="180"/>
      <c r="I41" s="180">
        <v>4</v>
      </c>
      <c r="J41" s="180"/>
      <c r="K41" s="180"/>
      <c r="L41" s="180"/>
      <c r="M41" s="180"/>
      <c r="N41" s="180"/>
      <c r="O41" s="180">
        <v>5</v>
      </c>
      <c r="P41" s="180"/>
      <c r="Q41" s="180"/>
      <c r="R41" s="180"/>
      <c r="S41" s="180"/>
      <c r="T41" s="180"/>
      <c r="U41" s="180">
        <v>6</v>
      </c>
      <c r="V41" s="180"/>
      <c r="W41" s="180"/>
      <c r="X41" s="180"/>
      <c r="Y41" s="180"/>
      <c r="Z41" s="180"/>
      <c r="AA41" s="180">
        <v>7</v>
      </c>
      <c r="AB41" s="180"/>
      <c r="AC41" s="180"/>
      <c r="AD41" s="180"/>
      <c r="AE41" s="180"/>
      <c r="AF41" s="180"/>
      <c r="AG41" s="180">
        <v>8</v>
      </c>
      <c r="AH41" s="180"/>
      <c r="AI41" s="180"/>
      <c r="AJ41" s="180"/>
      <c r="AK41" s="180"/>
      <c r="AL41" s="180">
        <v>9</v>
      </c>
      <c r="AM41" s="161"/>
      <c r="AN41" s="149"/>
    </row>
    <row r="42" spans="1:40" ht="15" customHeight="1">
      <c r="A42" s="147" t="s">
        <v>176</v>
      </c>
      <c r="B42" s="230"/>
      <c r="C42" s="230"/>
      <c r="D42" s="230"/>
      <c r="E42" s="230"/>
      <c r="F42" s="236"/>
      <c r="G42" s="230"/>
      <c r="H42" s="180"/>
      <c r="I42" s="180"/>
      <c r="J42" s="180"/>
      <c r="K42" s="180"/>
      <c r="L42" s="180"/>
      <c r="M42" s="180"/>
      <c r="N42" s="180"/>
      <c r="O42" s="180"/>
      <c r="P42" s="180"/>
      <c r="Q42" s="180"/>
      <c r="R42" s="180">
        <v>6</v>
      </c>
      <c r="S42" s="180"/>
      <c r="T42" s="180"/>
      <c r="U42" s="180"/>
      <c r="V42" s="180"/>
      <c r="W42" s="180"/>
      <c r="X42" s="180">
        <v>7</v>
      </c>
      <c r="Y42" s="180"/>
      <c r="Z42" s="180"/>
      <c r="AA42" s="180"/>
      <c r="AB42" s="180"/>
      <c r="AC42" s="180"/>
      <c r="AD42" s="180">
        <v>8</v>
      </c>
      <c r="AE42" s="180"/>
      <c r="AF42" s="180"/>
      <c r="AG42" s="243"/>
      <c r="AH42" s="243"/>
      <c r="AI42" s="243"/>
      <c r="AJ42" s="243">
        <v>9</v>
      </c>
      <c r="AK42" s="180"/>
      <c r="AL42" s="180"/>
      <c r="AM42" s="149"/>
    </row>
    <row r="43" spans="1:40" s="147" customFormat="1" ht="15" customHeight="1">
      <c r="A43" s="147" t="s">
        <v>58</v>
      </c>
      <c r="B43" s="159"/>
      <c r="C43" s="159"/>
      <c r="D43" s="159"/>
      <c r="E43" s="159"/>
      <c r="F43" s="159"/>
      <c r="G43" s="159"/>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row>
    <row r="44" spans="1:40" s="147" customFormat="1" ht="15" customHeight="1">
      <c r="A44" s="147" t="s">
        <v>177</v>
      </c>
      <c r="B44" s="159"/>
      <c r="C44" s="159"/>
      <c r="D44" s="159"/>
      <c r="E44" s="159"/>
      <c r="F44" s="159"/>
      <c r="G44" s="159"/>
      <c r="H44" s="156"/>
      <c r="I44" s="156"/>
      <c r="J44" s="156"/>
      <c r="K44" s="156"/>
      <c r="L44" s="156"/>
      <c r="M44" s="156"/>
      <c r="N44" s="156"/>
      <c r="O44" s="156"/>
      <c r="P44" s="156"/>
      <c r="Q44" s="156"/>
      <c r="R44" s="156"/>
      <c r="S44" s="156"/>
      <c r="T44" s="156"/>
      <c r="U44" s="156"/>
      <c r="V44" s="156"/>
      <c r="W44" s="156"/>
      <c r="X44" s="156"/>
      <c r="Y44" s="156"/>
      <c r="Z44" s="156"/>
      <c r="AA44" s="156"/>
      <c r="AB44" s="156"/>
      <c r="AC44" s="156"/>
      <c r="AD44" s="156"/>
      <c r="AE44" s="156"/>
      <c r="AF44" s="156"/>
      <c r="AG44" s="156"/>
      <c r="AH44" s="156"/>
      <c r="AI44" s="156"/>
      <c r="AJ44" s="156"/>
      <c r="AK44" s="156"/>
      <c r="AL44" s="156"/>
      <c r="AM44" s="156"/>
    </row>
    <row r="45" spans="1:40" s="147" customFormat="1" ht="15" customHeight="1">
      <c r="A45" s="147" t="s">
        <v>46</v>
      </c>
      <c r="B45" s="159"/>
      <c r="C45" s="159"/>
      <c r="D45" s="159"/>
      <c r="E45" s="159"/>
      <c r="F45" s="159"/>
      <c r="G45" s="159"/>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row>
    <row r="46" spans="1:40" s="147" customFormat="1" ht="15" customHeight="1">
      <c r="A46" s="147" t="s">
        <v>178</v>
      </c>
      <c r="B46" s="159"/>
      <c r="C46" s="159"/>
      <c r="D46" s="159"/>
      <c r="E46" s="159"/>
      <c r="F46" s="159"/>
      <c r="G46" s="159"/>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row>
    <row r="47" spans="1:40" ht="15" customHeight="1">
      <c r="A47" s="147" t="s">
        <v>179</v>
      </c>
      <c r="B47" s="169"/>
      <c r="C47" s="147"/>
      <c r="D47" s="147"/>
      <c r="E47" s="147"/>
      <c r="F47" s="147"/>
      <c r="G47" s="147"/>
    </row>
    <row r="48" spans="1:40" ht="15" customHeight="1">
      <c r="A48" s="147" t="s">
        <v>180</v>
      </c>
      <c r="B48" s="169"/>
      <c r="C48" s="147"/>
      <c r="D48" s="147"/>
      <c r="E48" s="147"/>
      <c r="F48" s="147"/>
      <c r="G48" s="147"/>
    </row>
    <row r="49" spans="1:7" ht="15" customHeight="1">
      <c r="A49" s="147"/>
      <c r="B49" s="157" t="s">
        <v>182</v>
      </c>
      <c r="C49" s="157" t="s">
        <v>183</v>
      </c>
      <c r="D49" s="157"/>
      <c r="E49" s="157"/>
      <c r="F49" s="147"/>
      <c r="G49" s="147"/>
    </row>
    <row r="50" spans="1:7" ht="15" customHeight="1">
      <c r="A50" s="147"/>
      <c r="B50" s="170" t="s">
        <v>186</v>
      </c>
      <c r="C50" s="181" t="s">
        <v>187</v>
      </c>
      <c r="D50" s="181"/>
      <c r="E50" s="181"/>
      <c r="F50" s="147"/>
      <c r="G50" s="147"/>
    </row>
    <row r="51" spans="1:7" ht="15" customHeight="1">
      <c r="A51" s="147"/>
      <c r="B51" s="170" t="s">
        <v>188</v>
      </c>
      <c r="C51" s="181" t="s">
        <v>189</v>
      </c>
      <c r="D51" s="181"/>
      <c r="E51" s="181"/>
      <c r="F51" s="147"/>
      <c r="G51" s="147"/>
    </row>
    <row r="52" spans="1:7" ht="15" customHeight="1">
      <c r="A52" s="147"/>
      <c r="B52" s="170" t="s">
        <v>190</v>
      </c>
      <c r="C52" s="181" t="s">
        <v>191</v>
      </c>
      <c r="D52" s="181"/>
      <c r="E52" s="181"/>
      <c r="F52" s="147"/>
      <c r="G52" s="147"/>
    </row>
    <row r="53" spans="1:7" ht="15" customHeight="1">
      <c r="A53" s="147"/>
      <c r="B53" s="170" t="s">
        <v>193</v>
      </c>
      <c r="C53" s="181" t="s">
        <v>194</v>
      </c>
      <c r="D53" s="181"/>
      <c r="E53" s="181"/>
      <c r="F53" s="147"/>
      <c r="G53" s="147"/>
    </row>
    <row r="54" spans="1:7" ht="15" customHeight="1">
      <c r="A54" s="147"/>
      <c r="B54" s="147" t="s">
        <v>196</v>
      </c>
      <c r="C54" s="147"/>
      <c r="D54" s="147"/>
      <c r="E54" s="147"/>
      <c r="F54" s="147"/>
      <c r="G54" s="147"/>
    </row>
    <row r="55" spans="1:7" ht="15" customHeight="1">
      <c r="A55" s="147"/>
      <c r="B55" s="147" t="s">
        <v>35</v>
      </c>
      <c r="C55" s="147"/>
      <c r="D55" s="147"/>
      <c r="E55" s="147"/>
      <c r="F55" s="147"/>
      <c r="G55" s="147"/>
    </row>
    <row r="56" spans="1:7" ht="15" customHeight="1">
      <c r="A56" s="147"/>
      <c r="B56" s="147" t="s">
        <v>197</v>
      </c>
      <c r="C56" s="147"/>
      <c r="D56" s="147"/>
      <c r="E56" s="147"/>
      <c r="F56" s="147"/>
      <c r="G56" s="147"/>
    </row>
    <row r="57" spans="1:7" ht="15" customHeight="1">
      <c r="A57" s="147" t="s">
        <v>198</v>
      </c>
      <c r="B57" s="169"/>
      <c r="C57" s="147"/>
      <c r="D57" s="147"/>
      <c r="E57" s="147"/>
      <c r="F57" s="147"/>
      <c r="G57" s="147"/>
    </row>
    <row r="58" spans="1:7" ht="15" customHeight="1">
      <c r="A58" s="147" t="s">
        <v>2</v>
      </c>
      <c r="B58" s="169"/>
      <c r="C58" s="147"/>
      <c r="D58" s="147"/>
      <c r="E58" s="147"/>
      <c r="F58" s="147"/>
      <c r="G58" s="147"/>
    </row>
    <row r="59" spans="1:7" ht="15" customHeight="1">
      <c r="A59" s="147" t="s">
        <v>199</v>
      </c>
      <c r="B59" s="169"/>
      <c r="C59" s="147"/>
      <c r="D59" s="147"/>
      <c r="E59" s="147"/>
      <c r="F59" s="147"/>
      <c r="G59" s="147"/>
    </row>
    <row r="60" spans="1:7" ht="15" customHeight="1">
      <c r="A60" s="147" t="s">
        <v>200</v>
      </c>
      <c r="B60" s="169"/>
      <c r="C60" s="147"/>
      <c r="D60" s="147"/>
      <c r="E60" s="147"/>
      <c r="F60" s="147"/>
      <c r="G60" s="147"/>
    </row>
    <row r="61" spans="1:7" ht="15" customHeight="1">
      <c r="A61" s="147" t="s">
        <v>202</v>
      </c>
      <c r="B61" s="169"/>
      <c r="C61" s="147"/>
      <c r="D61" s="147"/>
      <c r="E61" s="147"/>
      <c r="F61" s="147"/>
      <c r="G61" s="147"/>
    </row>
    <row r="62" spans="1:7" ht="15" customHeight="1">
      <c r="A62" s="147" t="s">
        <v>204</v>
      </c>
      <c r="B62" s="169"/>
      <c r="C62" s="147"/>
      <c r="D62" s="147"/>
      <c r="E62" s="147"/>
      <c r="F62" s="147"/>
      <c r="G62" s="147"/>
    </row>
    <row r="63" spans="1:7" ht="15" customHeight="1">
      <c r="A63" s="147"/>
      <c r="B63" s="147" t="s">
        <v>104</v>
      </c>
      <c r="C63" s="147"/>
      <c r="D63" s="147"/>
      <c r="E63" s="147"/>
      <c r="F63" s="147"/>
      <c r="G63" s="147"/>
    </row>
    <row r="64" spans="1:7" ht="15" customHeight="1">
      <c r="A64" s="147"/>
      <c r="B64" s="147" t="s">
        <v>206</v>
      </c>
      <c r="C64" s="147"/>
      <c r="D64" s="147"/>
      <c r="E64" s="147"/>
      <c r="F64" s="147"/>
      <c r="G64" s="147"/>
    </row>
    <row r="65" spans="1:7" ht="15" customHeight="1">
      <c r="A65" s="147" t="s">
        <v>138</v>
      </c>
      <c r="B65" s="169"/>
      <c r="C65" s="147"/>
      <c r="D65" s="147"/>
      <c r="E65" s="147"/>
      <c r="F65" s="147"/>
      <c r="G65" s="147"/>
    </row>
    <row r="66" spans="1:7" ht="15" customHeight="1">
      <c r="A66" s="147" t="s">
        <v>208</v>
      </c>
      <c r="B66" s="169"/>
      <c r="C66" s="147"/>
      <c r="D66" s="147"/>
      <c r="E66" s="147"/>
      <c r="F66" s="147"/>
      <c r="G66" s="147"/>
    </row>
    <row r="67" spans="1:7" ht="15" customHeight="1">
      <c r="A67" s="147" t="s">
        <v>209</v>
      </c>
      <c r="B67" s="169"/>
      <c r="C67" s="147"/>
      <c r="D67" s="147"/>
      <c r="E67" s="147"/>
      <c r="F67" s="147"/>
      <c r="G67" s="147"/>
    </row>
    <row r="68" spans="1:7" ht="15" customHeight="1">
      <c r="A68" s="147" t="s">
        <v>211</v>
      </c>
      <c r="B68" s="169"/>
      <c r="C68" s="147"/>
      <c r="D68" s="147"/>
      <c r="E68" s="147"/>
      <c r="F68" s="147"/>
      <c r="G68" s="147"/>
    </row>
    <row r="69" spans="1:7" ht="15" customHeight="1">
      <c r="A69" s="147" t="s">
        <v>213</v>
      </c>
      <c r="B69" s="169"/>
      <c r="C69" s="147"/>
      <c r="D69" s="147"/>
      <c r="E69" s="147"/>
      <c r="F69" s="147"/>
      <c r="G69" s="147"/>
    </row>
    <row r="70" spans="1:7" ht="15" customHeight="1">
      <c r="A70" s="147" t="s">
        <v>66</v>
      </c>
      <c r="B70" s="169"/>
      <c r="C70" s="147"/>
      <c r="D70" s="147"/>
      <c r="E70" s="147"/>
      <c r="F70" s="147"/>
      <c r="G70" s="147"/>
    </row>
    <row r="71" spans="1:7" ht="15" customHeight="1">
      <c r="A71" s="147" t="s">
        <v>215</v>
      </c>
      <c r="B71" s="169"/>
      <c r="C71" s="147"/>
      <c r="D71" s="147"/>
      <c r="E71" s="147"/>
      <c r="F71" s="147"/>
      <c r="G71" s="147"/>
    </row>
    <row r="72" spans="1:7" ht="15" customHeight="1">
      <c r="A72" s="147" t="s">
        <v>216</v>
      </c>
      <c r="B72" s="169"/>
      <c r="C72" s="147"/>
      <c r="D72" s="147"/>
      <c r="E72" s="147"/>
      <c r="F72" s="147"/>
      <c r="G72" s="147"/>
    </row>
  </sheetData>
  <mergeCells count="100">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C36:D36"/>
    <mergeCell ref="E36:H36"/>
    <mergeCell ref="I36:N36"/>
    <mergeCell ref="O36:T36"/>
    <mergeCell ref="U36:Z36"/>
    <mergeCell ref="AA36:AF36"/>
    <mergeCell ref="AG36:AK36"/>
    <mergeCell ref="AL36:AM36"/>
    <mergeCell ref="F37:H37"/>
    <mergeCell ref="I37:K37"/>
    <mergeCell ref="L37:N37"/>
    <mergeCell ref="O37:Q37"/>
    <mergeCell ref="R37:T37"/>
    <mergeCell ref="U37:W37"/>
    <mergeCell ref="X37:Z37"/>
    <mergeCell ref="AA37:AC37"/>
    <mergeCell ref="AD37:AF37"/>
    <mergeCell ref="AG37:AI37"/>
    <mergeCell ref="AJ37:AK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C40:D40"/>
    <mergeCell ref="E40:H40"/>
    <mergeCell ref="I40:N40"/>
    <mergeCell ref="O40:T40"/>
    <mergeCell ref="U40:Z40"/>
    <mergeCell ref="AA40:AF40"/>
    <mergeCell ref="AG40:AK40"/>
    <mergeCell ref="AL40:AM40"/>
    <mergeCell ref="C49:E49"/>
    <mergeCell ref="C50:E50"/>
    <mergeCell ref="C51:E51"/>
    <mergeCell ref="C52:E52"/>
    <mergeCell ref="C53:E53"/>
    <mergeCell ref="A7:A10"/>
    <mergeCell ref="B7:B8"/>
    <mergeCell ref="C7:C10"/>
    <mergeCell ref="D7:D10"/>
    <mergeCell ref="E7:E10"/>
    <mergeCell ref="AK7:AK10"/>
    <mergeCell ref="AL7:AL10"/>
    <mergeCell ref="AM7:AN10"/>
    <mergeCell ref="B9:B10"/>
  </mergeCells>
  <phoneticPr fontId="4"/>
  <dataValidations count="4">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sheetPr codeName="Sheet28">
    <pageSetUpPr fitToPage="1"/>
  </sheetPr>
  <dimension ref="A1:AQ86"/>
  <sheetViews>
    <sheetView showGridLines="0" view="pageBreakPreview" zoomScale="85" zoomScaleSheetLayoutView="85" workbookViewId="0">
      <selection activeCell="R25" sqref="R25"/>
    </sheetView>
  </sheetViews>
  <sheetFormatPr defaultColWidth="8.25" defaultRowHeight="21" customHeight="1"/>
  <cols>
    <col min="1" max="1" width="2.625" style="145" customWidth="1"/>
    <col min="2" max="2" width="14.6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345</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151</v>
      </c>
      <c r="AH5" s="208">
        <v>40</v>
      </c>
      <c r="AI5" s="208"/>
      <c r="AJ5" s="208"/>
      <c r="AK5" s="204" t="s">
        <v>152</v>
      </c>
      <c r="AL5" s="215">
        <v>160</v>
      </c>
      <c r="AM5" s="204" t="s">
        <v>153</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154</v>
      </c>
      <c r="B7" s="163" t="s">
        <v>136</v>
      </c>
      <c r="C7" s="172" t="s">
        <v>156</v>
      </c>
      <c r="D7" s="157" t="s">
        <v>158</v>
      </c>
      <c r="E7" s="154" t="s">
        <v>159</v>
      </c>
      <c r="F7" s="193" t="s">
        <v>162</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163</v>
      </c>
      <c r="AL7" s="160" t="s">
        <v>165</v>
      </c>
      <c r="AM7" s="220" t="s">
        <v>3</v>
      </c>
      <c r="AN7" s="220"/>
    </row>
    <row r="8" spans="1:40" ht="15" customHeight="1">
      <c r="A8" s="152"/>
      <c r="B8" s="164"/>
      <c r="C8" s="173"/>
      <c r="D8" s="157"/>
      <c r="E8" s="154"/>
      <c r="F8" s="157" t="s">
        <v>167</v>
      </c>
      <c r="G8" s="157"/>
      <c r="H8" s="157"/>
      <c r="I8" s="157"/>
      <c r="J8" s="157"/>
      <c r="K8" s="157"/>
      <c r="L8" s="157"/>
      <c r="M8" s="157" t="s">
        <v>168</v>
      </c>
      <c r="N8" s="157"/>
      <c r="O8" s="157"/>
      <c r="P8" s="157"/>
      <c r="Q8" s="157"/>
      <c r="R8" s="157"/>
      <c r="S8" s="157"/>
      <c r="T8" s="157" t="s">
        <v>170</v>
      </c>
      <c r="U8" s="157"/>
      <c r="V8" s="157"/>
      <c r="W8" s="157"/>
      <c r="X8" s="157"/>
      <c r="Y8" s="157"/>
      <c r="Z8" s="157"/>
      <c r="AA8" s="157" t="s">
        <v>173</v>
      </c>
      <c r="AB8" s="157"/>
      <c r="AC8" s="157"/>
      <c r="AD8" s="157"/>
      <c r="AE8" s="157"/>
      <c r="AF8" s="157"/>
      <c r="AG8" s="157"/>
      <c r="AH8" s="157" t="s">
        <v>174</v>
      </c>
      <c r="AI8" s="157"/>
      <c r="AJ8" s="157"/>
      <c r="AK8" s="189"/>
      <c r="AL8" s="160"/>
      <c r="AM8" s="220"/>
      <c r="AN8" s="220"/>
    </row>
    <row r="9" spans="1:40" ht="15" customHeight="1">
      <c r="A9" s="152"/>
      <c r="B9" s="165" t="s">
        <v>221</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c r="C11" s="176"/>
      <c r="D11" s="183"/>
      <c r="E11" s="191"/>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71"/>
      <c r="AI11" s="371"/>
      <c r="AJ11" s="371"/>
      <c r="AK11" s="214">
        <f t="shared" ref="AK11:AK31" si="0">+SUM(F11:AJ11)</f>
        <v>0</v>
      </c>
      <c r="AL11" s="216">
        <f t="shared" ref="AL11:AL31" si="1">IF($AK$3="４週",AK11/4,AK11/(DAY(EOMONTH($F$9,0))/7))</f>
        <v>0</v>
      </c>
      <c r="AM11" s="221"/>
      <c r="AN11" s="221"/>
    </row>
    <row r="12" spans="1:40" ht="18" customHeight="1">
      <c r="A12" s="153">
        <v>2</v>
      </c>
      <c r="B12" s="229"/>
      <c r="C12" s="176"/>
      <c r="D12" s="183"/>
      <c r="E12" s="191"/>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71"/>
      <c r="AI12" s="371"/>
      <c r="AJ12" s="371"/>
      <c r="AK12" s="214">
        <f t="shared" si="0"/>
        <v>0</v>
      </c>
      <c r="AL12" s="216">
        <f t="shared" si="1"/>
        <v>0</v>
      </c>
      <c r="AM12" s="221"/>
      <c r="AN12" s="221"/>
    </row>
    <row r="13" spans="1:40" ht="18" customHeight="1">
      <c r="A13" s="153">
        <v>3</v>
      </c>
      <c r="B13" s="229"/>
      <c r="C13" s="176"/>
      <c r="D13" s="183"/>
      <c r="E13" s="191"/>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71"/>
      <c r="AI13" s="371"/>
      <c r="AJ13" s="371"/>
      <c r="AK13" s="214">
        <f t="shared" si="0"/>
        <v>0</v>
      </c>
      <c r="AL13" s="216">
        <f t="shared" si="1"/>
        <v>0</v>
      </c>
      <c r="AM13" s="221"/>
      <c r="AN13" s="221"/>
    </row>
    <row r="14" spans="1:40" ht="18" customHeight="1">
      <c r="A14" s="153">
        <v>4</v>
      </c>
      <c r="B14" s="229"/>
      <c r="C14" s="176"/>
      <c r="D14" s="183"/>
      <c r="E14" s="191"/>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71"/>
      <c r="AI14" s="371"/>
      <c r="AJ14" s="371"/>
      <c r="AK14" s="214">
        <f t="shared" si="0"/>
        <v>0</v>
      </c>
      <c r="AL14" s="216">
        <f t="shared" si="1"/>
        <v>0</v>
      </c>
      <c r="AM14" s="221"/>
      <c r="AN14" s="221"/>
    </row>
    <row r="15" spans="1:40" ht="18" customHeight="1">
      <c r="A15" s="153">
        <v>5</v>
      </c>
      <c r="B15" s="229"/>
      <c r="C15" s="176"/>
      <c r="D15" s="183"/>
      <c r="E15" s="191"/>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71"/>
      <c r="AI15" s="371"/>
      <c r="AJ15" s="371"/>
      <c r="AK15" s="214">
        <f t="shared" si="0"/>
        <v>0</v>
      </c>
      <c r="AL15" s="216">
        <f t="shared" si="1"/>
        <v>0</v>
      </c>
      <c r="AM15" s="221"/>
      <c r="AN15" s="221"/>
    </row>
    <row r="16" spans="1:40" ht="18" customHeight="1">
      <c r="A16" s="153">
        <v>6</v>
      </c>
      <c r="B16" s="229"/>
      <c r="C16" s="176"/>
      <c r="D16" s="183"/>
      <c r="E16" s="191"/>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71"/>
      <c r="AI16" s="371"/>
      <c r="AJ16" s="371"/>
      <c r="AK16" s="214">
        <f t="shared" si="0"/>
        <v>0</v>
      </c>
      <c r="AL16" s="216">
        <f t="shared" si="1"/>
        <v>0</v>
      </c>
      <c r="AM16" s="221"/>
      <c r="AN16" s="221"/>
    </row>
    <row r="17" spans="1:40" ht="18" customHeight="1">
      <c r="A17" s="153">
        <v>7</v>
      </c>
      <c r="B17" s="229"/>
      <c r="C17" s="176"/>
      <c r="D17" s="183"/>
      <c r="E17" s="191"/>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71"/>
      <c r="AI17" s="371"/>
      <c r="AJ17" s="371"/>
      <c r="AK17" s="214">
        <f t="shared" si="0"/>
        <v>0</v>
      </c>
      <c r="AL17" s="216">
        <f t="shared" si="1"/>
        <v>0</v>
      </c>
      <c r="AM17" s="221"/>
      <c r="AN17" s="221"/>
    </row>
    <row r="18" spans="1:40" ht="18" customHeight="1">
      <c r="A18" s="153">
        <v>8</v>
      </c>
      <c r="B18" s="229"/>
      <c r="C18" s="176"/>
      <c r="D18" s="183"/>
      <c r="E18" s="191"/>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71"/>
      <c r="AI18" s="371"/>
      <c r="AJ18" s="371"/>
      <c r="AK18" s="214">
        <f t="shared" si="0"/>
        <v>0</v>
      </c>
      <c r="AL18" s="216">
        <f t="shared" si="1"/>
        <v>0</v>
      </c>
      <c r="AM18" s="221"/>
      <c r="AN18" s="221"/>
    </row>
    <row r="19" spans="1:40" ht="18" customHeight="1">
      <c r="A19" s="153">
        <v>9</v>
      </c>
      <c r="B19" s="229"/>
      <c r="C19" s="176"/>
      <c r="D19" s="183"/>
      <c r="E19" s="191"/>
      <c r="F19" s="368"/>
      <c r="G19" s="368"/>
      <c r="H19" s="368"/>
      <c r="I19" s="368"/>
      <c r="J19" s="368"/>
      <c r="K19" s="368"/>
      <c r="L19" s="368"/>
      <c r="M19" s="368"/>
      <c r="N19" s="368"/>
      <c r="O19" s="368"/>
      <c r="P19" s="368"/>
      <c r="Q19" s="368"/>
      <c r="R19" s="368"/>
      <c r="S19" s="368"/>
      <c r="T19" s="368"/>
      <c r="U19" s="368"/>
      <c r="V19" s="368"/>
      <c r="W19" s="368"/>
      <c r="X19" s="368"/>
      <c r="Y19" s="368"/>
      <c r="Z19" s="368"/>
      <c r="AA19" s="368"/>
      <c r="AB19" s="368"/>
      <c r="AC19" s="368"/>
      <c r="AD19" s="368"/>
      <c r="AE19" s="368"/>
      <c r="AF19" s="368"/>
      <c r="AG19" s="368"/>
      <c r="AH19" s="371"/>
      <c r="AI19" s="371"/>
      <c r="AJ19" s="371"/>
      <c r="AK19" s="214">
        <f t="shared" si="0"/>
        <v>0</v>
      </c>
      <c r="AL19" s="216">
        <f t="shared" si="1"/>
        <v>0</v>
      </c>
      <c r="AM19" s="221"/>
      <c r="AN19" s="221"/>
    </row>
    <row r="20" spans="1:40" ht="18" customHeight="1">
      <c r="A20" s="153">
        <v>10</v>
      </c>
      <c r="B20" s="229"/>
      <c r="C20" s="176"/>
      <c r="D20" s="183"/>
      <c r="E20" s="191"/>
      <c r="F20" s="368"/>
      <c r="G20" s="368"/>
      <c r="H20" s="368"/>
      <c r="I20" s="368"/>
      <c r="J20" s="368"/>
      <c r="K20" s="368"/>
      <c r="L20" s="368"/>
      <c r="M20" s="368"/>
      <c r="N20" s="368"/>
      <c r="O20" s="368"/>
      <c r="P20" s="368"/>
      <c r="Q20" s="368"/>
      <c r="R20" s="368"/>
      <c r="S20" s="368"/>
      <c r="T20" s="368"/>
      <c r="U20" s="368"/>
      <c r="V20" s="368"/>
      <c r="W20" s="368"/>
      <c r="X20" s="368"/>
      <c r="Y20" s="368"/>
      <c r="Z20" s="368"/>
      <c r="AA20" s="368"/>
      <c r="AB20" s="368"/>
      <c r="AC20" s="368"/>
      <c r="AD20" s="368"/>
      <c r="AE20" s="368"/>
      <c r="AF20" s="368"/>
      <c r="AG20" s="368"/>
      <c r="AH20" s="371"/>
      <c r="AI20" s="371"/>
      <c r="AJ20" s="371"/>
      <c r="AK20" s="214">
        <f t="shared" si="0"/>
        <v>0</v>
      </c>
      <c r="AL20" s="216">
        <f t="shared" si="1"/>
        <v>0</v>
      </c>
      <c r="AM20" s="221"/>
      <c r="AN20" s="221"/>
    </row>
    <row r="21" spans="1:40" ht="18" customHeight="1">
      <c r="A21" s="153">
        <v>11</v>
      </c>
      <c r="B21" s="229"/>
      <c r="C21" s="176"/>
      <c r="D21" s="183"/>
      <c r="E21" s="191"/>
      <c r="F21" s="368"/>
      <c r="G21" s="368"/>
      <c r="H21" s="368"/>
      <c r="I21" s="368"/>
      <c r="J21" s="368"/>
      <c r="K21" s="368"/>
      <c r="L21" s="368"/>
      <c r="M21" s="368"/>
      <c r="N21" s="368"/>
      <c r="O21" s="368"/>
      <c r="P21" s="368"/>
      <c r="Q21" s="368"/>
      <c r="R21" s="368"/>
      <c r="S21" s="368"/>
      <c r="T21" s="368"/>
      <c r="U21" s="368"/>
      <c r="V21" s="368"/>
      <c r="W21" s="368"/>
      <c r="X21" s="368"/>
      <c r="Y21" s="368"/>
      <c r="Z21" s="368"/>
      <c r="AA21" s="368"/>
      <c r="AB21" s="368"/>
      <c r="AC21" s="368"/>
      <c r="AD21" s="368"/>
      <c r="AE21" s="368"/>
      <c r="AF21" s="368"/>
      <c r="AG21" s="368"/>
      <c r="AH21" s="371"/>
      <c r="AI21" s="371"/>
      <c r="AJ21" s="371"/>
      <c r="AK21" s="214">
        <f t="shared" si="0"/>
        <v>0</v>
      </c>
      <c r="AL21" s="216">
        <f t="shared" si="1"/>
        <v>0</v>
      </c>
      <c r="AM21" s="221"/>
      <c r="AN21" s="221"/>
    </row>
    <row r="22" spans="1:40" ht="18" customHeight="1">
      <c r="A22" s="153">
        <v>12</v>
      </c>
      <c r="B22" s="229"/>
      <c r="C22" s="176"/>
      <c r="D22" s="183"/>
      <c r="E22" s="191"/>
      <c r="F22" s="371"/>
      <c r="G22" s="371"/>
      <c r="H22" s="371"/>
      <c r="I22" s="371"/>
      <c r="J22" s="371"/>
      <c r="K22" s="371"/>
      <c r="L22" s="371"/>
      <c r="M22" s="371"/>
      <c r="N22" s="371"/>
      <c r="O22" s="371"/>
      <c r="P22" s="371"/>
      <c r="Q22" s="371"/>
      <c r="R22" s="371"/>
      <c r="S22" s="371"/>
      <c r="T22" s="371"/>
      <c r="U22" s="371"/>
      <c r="V22" s="371"/>
      <c r="W22" s="371"/>
      <c r="X22" s="371"/>
      <c r="Y22" s="371"/>
      <c r="Z22" s="371"/>
      <c r="AA22" s="371"/>
      <c r="AB22" s="371"/>
      <c r="AC22" s="371"/>
      <c r="AD22" s="371"/>
      <c r="AE22" s="371"/>
      <c r="AF22" s="371"/>
      <c r="AG22" s="371"/>
      <c r="AH22" s="371"/>
      <c r="AI22" s="371"/>
      <c r="AJ22" s="371"/>
      <c r="AK22" s="214">
        <f t="shared" si="0"/>
        <v>0</v>
      </c>
      <c r="AL22" s="216">
        <f t="shared" si="1"/>
        <v>0</v>
      </c>
      <c r="AM22" s="221"/>
      <c r="AN22" s="221"/>
    </row>
    <row r="23" spans="1:40" ht="18" customHeight="1">
      <c r="A23" s="153">
        <v>13</v>
      </c>
      <c r="B23" s="229"/>
      <c r="C23" s="176"/>
      <c r="D23" s="183"/>
      <c r="E23" s="191"/>
      <c r="F23" s="371"/>
      <c r="G23" s="371"/>
      <c r="H23" s="371"/>
      <c r="I23" s="371"/>
      <c r="J23" s="371"/>
      <c r="K23" s="371"/>
      <c r="L23" s="371"/>
      <c r="M23" s="371"/>
      <c r="N23" s="371"/>
      <c r="O23" s="371"/>
      <c r="P23" s="371"/>
      <c r="Q23" s="371"/>
      <c r="R23" s="371"/>
      <c r="S23" s="371"/>
      <c r="T23" s="371"/>
      <c r="U23" s="371"/>
      <c r="V23" s="371"/>
      <c r="W23" s="371"/>
      <c r="X23" s="371"/>
      <c r="Y23" s="371"/>
      <c r="Z23" s="371"/>
      <c r="AA23" s="371"/>
      <c r="AB23" s="371"/>
      <c r="AC23" s="371"/>
      <c r="AD23" s="371"/>
      <c r="AE23" s="371"/>
      <c r="AF23" s="371"/>
      <c r="AG23" s="371"/>
      <c r="AH23" s="371"/>
      <c r="AI23" s="371"/>
      <c r="AJ23" s="371"/>
      <c r="AK23" s="214">
        <f t="shared" si="0"/>
        <v>0</v>
      </c>
      <c r="AL23" s="216">
        <f t="shared" si="1"/>
        <v>0</v>
      </c>
      <c r="AM23" s="221"/>
      <c r="AN23" s="221"/>
    </row>
    <row r="24" spans="1:40" ht="18" customHeight="1">
      <c r="A24" s="153">
        <v>14</v>
      </c>
      <c r="B24" s="229"/>
      <c r="C24" s="176"/>
      <c r="D24" s="183"/>
      <c r="E24" s="191"/>
      <c r="F24" s="371"/>
      <c r="G24" s="371"/>
      <c r="H24" s="371"/>
      <c r="I24" s="371"/>
      <c r="J24" s="371"/>
      <c r="K24" s="371"/>
      <c r="L24" s="371"/>
      <c r="M24" s="371"/>
      <c r="N24" s="371"/>
      <c r="O24" s="371"/>
      <c r="P24" s="371"/>
      <c r="Q24" s="371"/>
      <c r="R24" s="371"/>
      <c r="S24" s="371"/>
      <c r="T24" s="371"/>
      <c r="U24" s="371"/>
      <c r="V24" s="371"/>
      <c r="W24" s="371"/>
      <c r="X24" s="371"/>
      <c r="Y24" s="371"/>
      <c r="Z24" s="371"/>
      <c r="AA24" s="371"/>
      <c r="AB24" s="371"/>
      <c r="AC24" s="371"/>
      <c r="AD24" s="371"/>
      <c r="AE24" s="371"/>
      <c r="AF24" s="371"/>
      <c r="AG24" s="371"/>
      <c r="AH24" s="371"/>
      <c r="AI24" s="371"/>
      <c r="AJ24" s="371"/>
      <c r="AK24" s="214">
        <f t="shared" si="0"/>
        <v>0</v>
      </c>
      <c r="AL24" s="216">
        <f t="shared" si="1"/>
        <v>0</v>
      </c>
      <c r="AM24" s="221"/>
      <c r="AN24" s="221"/>
    </row>
    <row r="25" spans="1:40" ht="18" customHeight="1">
      <c r="A25" s="153">
        <v>15</v>
      </c>
      <c r="B25" s="229"/>
      <c r="C25" s="176"/>
      <c r="D25" s="183"/>
      <c r="E25" s="191"/>
      <c r="F25" s="371"/>
      <c r="G25" s="371"/>
      <c r="H25" s="371"/>
      <c r="I25" s="371"/>
      <c r="J25" s="371"/>
      <c r="K25" s="371"/>
      <c r="L25" s="371"/>
      <c r="M25" s="371"/>
      <c r="N25" s="371"/>
      <c r="O25" s="371"/>
      <c r="P25" s="371"/>
      <c r="Q25" s="371"/>
      <c r="R25" s="371"/>
      <c r="S25" s="371"/>
      <c r="T25" s="371"/>
      <c r="U25" s="371"/>
      <c r="V25" s="371"/>
      <c r="W25" s="371"/>
      <c r="X25" s="371"/>
      <c r="Y25" s="371"/>
      <c r="Z25" s="371"/>
      <c r="AA25" s="371"/>
      <c r="AB25" s="371"/>
      <c r="AC25" s="371"/>
      <c r="AD25" s="371"/>
      <c r="AE25" s="371"/>
      <c r="AF25" s="371"/>
      <c r="AG25" s="371"/>
      <c r="AH25" s="371"/>
      <c r="AI25" s="371"/>
      <c r="AJ25" s="371"/>
      <c r="AK25" s="214">
        <f t="shared" si="0"/>
        <v>0</v>
      </c>
      <c r="AL25" s="216">
        <f t="shared" si="1"/>
        <v>0</v>
      </c>
      <c r="AM25" s="221"/>
      <c r="AN25" s="221"/>
    </row>
    <row r="26" spans="1:40" ht="18" customHeight="1">
      <c r="A26" s="153">
        <v>16</v>
      </c>
      <c r="B26" s="229"/>
      <c r="C26" s="176"/>
      <c r="D26" s="183"/>
      <c r="E26" s="191"/>
      <c r="F26" s="371"/>
      <c r="G26" s="371"/>
      <c r="H26" s="371"/>
      <c r="I26" s="371"/>
      <c r="J26" s="371"/>
      <c r="K26" s="371"/>
      <c r="L26" s="371"/>
      <c r="M26" s="371"/>
      <c r="N26" s="371"/>
      <c r="O26" s="371"/>
      <c r="P26" s="371"/>
      <c r="Q26" s="371"/>
      <c r="R26" s="371"/>
      <c r="S26" s="371"/>
      <c r="T26" s="371"/>
      <c r="U26" s="371"/>
      <c r="V26" s="371"/>
      <c r="W26" s="371"/>
      <c r="X26" s="371"/>
      <c r="Y26" s="371"/>
      <c r="Z26" s="371"/>
      <c r="AA26" s="371"/>
      <c r="AB26" s="371"/>
      <c r="AC26" s="371"/>
      <c r="AD26" s="371"/>
      <c r="AE26" s="371"/>
      <c r="AF26" s="371"/>
      <c r="AG26" s="371"/>
      <c r="AH26" s="371"/>
      <c r="AI26" s="371"/>
      <c r="AJ26" s="371"/>
      <c r="AK26" s="214">
        <f t="shared" si="0"/>
        <v>0</v>
      </c>
      <c r="AL26" s="216">
        <f t="shared" si="1"/>
        <v>0</v>
      </c>
      <c r="AM26" s="221"/>
      <c r="AN26" s="221"/>
    </row>
    <row r="27" spans="1:40" ht="18" customHeight="1">
      <c r="A27" s="153">
        <v>17</v>
      </c>
      <c r="B27" s="229"/>
      <c r="C27" s="176"/>
      <c r="D27" s="183"/>
      <c r="E27" s="191"/>
      <c r="F27" s="371"/>
      <c r="G27" s="371"/>
      <c r="H27" s="371"/>
      <c r="I27" s="371"/>
      <c r="J27" s="371"/>
      <c r="K27" s="371"/>
      <c r="L27" s="371"/>
      <c r="M27" s="371"/>
      <c r="N27" s="371"/>
      <c r="O27" s="371"/>
      <c r="P27" s="371"/>
      <c r="Q27" s="371"/>
      <c r="R27" s="371"/>
      <c r="S27" s="371"/>
      <c r="T27" s="371"/>
      <c r="U27" s="371"/>
      <c r="V27" s="371"/>
      <c r="W27" s="371"/>
      <c r="X27" s="371"/>
      <c r="Y27" s="371"/>
      <c r="Z27" s="371"/>
      <c r="AA27" s="371"/>
      <c r="AB27" s="371"/>
      <c r="AC27" s="371"/>
      <c r="AD27" s="371"/>
      <c r="AE27" s="371"/>
      <c r="AF27" s="371"/>
      <c r="AG27" s="371"/>
      <c r="AH27" s="371"/>
      <c r="AI27" s="371"/>
      <c r="AJ27" s="371"/>
      <c r="AK27" s="214">
        <f t="shared" si="0"/>
        <v>0</v>
      </c>
      <c r="AL27" s="216">
        <f t="shared" si="1"/>
        <v>0</v>
      </c>
      <c r="AM27" s="221"/>
      <c r="AN27" s="221"/>
    </row>
    <row r="28" spans="1:40" ht="18" customHeight="1">
      <c r="A28" s="153">
        <v>18</v>
      </c>
      <c r="B28" s="229"/>
      <c r="C28" s="176"/>
      <c r="D28" s="183"/>
      <c r="E28" s="191"/>
      <c r="F28" s="371"/>
      <c r="G28" s="371"/>
      <c r="H28" s="371"/>
      <c r="I28" s="371"/>
      <c r="J28" s="371"/>
      <c r="K28" s="371"/>
      <c r="L28" s="371"/>
      <c r="M28" s="371"/>
      <c r="N28" s="371"/>
      <c r="O28" s="371"/>
      <c r="P28" s="371"/>
      <c r="Q28" s="371"/>
      <c r="R28" s="371"/>
      <c r="S28" s="371"/>
      <c r="T28" s="371"/>
      <c r="U28" s="371"/>
      <c r="V28" s="371"/>
      <c r="W28" s="371"/>
      <c r="X28" s="371"/>
      <c r="Y28" s="371"/>
      <c r="Z28" s="371"/>
      <c r="AA28" s="371"/>
      <c r="AB28" s="371"/>
      <c r="AC28" s="371"/>
      <c r="AD28" s="371"/>
      <c r="AE28" s="371"/>
      <c r="AF28" s="371"/>
      <c r="AG28" s="371"/>
      <c r="AH28" s="371"/>
      <c r="AI28" s="371"/>
      <c r="AJ28" s="371"/>
      <c r="AK28" s="214">
        <f t="shared" si="0"/>
        <v>0</v>
      </c>
      <c r="AL28" s="216">
        <f t="shared" si="1"/>
        <v>0</v>
      </c>
      <c r="AM28" s="221"/>
      <c r="AN28" s="221"/>
    </row>
    <row r="29" spans="1:40" ht="18" customHeight="1">
      <c r="A29" s="153">
        <v>19</v>
      </c>
      <c r="B29" s="229"/>
      <c r="C29" s="176"/>
      <c r="D29" s="183"/>
      <c r="E29" s="191"/>
      <c r="F29" s="371"/>
      <c r="G29" s="371"/>
      <c r="H29" s="371"/>
      <c r="I29" s="371"/>
      <c r="J29" s="371"/>
      <c r="K29" s="371"/>
      <c r="L29" s="371"/>
      <c r="M29" s="371"/>
      <c r="N29" s="371"/>
      <c r="O29" s="371"/>
      <c r="P29" s="371"/>
      <c r="Q29" s="371"/>
      <c r="R29" s="371"/>
      <c r="S29" s="371"/>
      <c r="T29" s="371"/>
      <c r="U29" s="371"/>
      <c r="V29" s="371"/>
      <c r="W29" s="371"/>
      <c r="X29" s="371"/>
      <c r="Y29" s="371"/>
      <c r="Z29" s="371"/>
      <c r="AA29" s="371"/>
      <c r="AB29" s="371"/>
      <c r="AC29" s="371"/>
      <c r="AD29" s="371"/>
      <c r="AE29" s="371"/>
      <c r="AF29" s="371"/>
      <c r="AG29" s="371"/>
      <c r="AH29" s="371"/>
      <c r="AI29" s="371"/>
      <c r="AJ29" s="371"/>
      <c r="AK29" s="214">
        <f t="shared" si="0"/>
        <v>0</v>
      </c>
      <c r="AL29" s="216">
        <f t="shared" si="1"/>
        <v>0</v>
      </c>
      <c r="AM29" s="221"/>
      <c r="AN29" s="221"/>
    </row>
    <row r="30" spans="1:40" ht="18" customHeight="1">
      <c r="A30" s="153">
        <v>20</v>
      </c>
      <c r="B30" s="229"/>
      <c r="C30" s="176"/>
      <c r="D30" s="183"/>
      <c r="E30" s="191"/>
      <c r="F30" s="371"/>
      <c r="G30" s="371"/>
      <c r="H30" s="371"/>
      <c r="I30" s="371"/>
      <c r="J30" s="371"/>
      <c r="K30" s="371"/>
      <c r="L30" s="371"/>
      <c r="M30" s="371"/>
      <c r="N30" s="371"/>
      <c r="O30" s="371"/>
      <c r="P30" s="371"/>
      <c r="Q30" s="371"/>
      <c r="R30" s="371"/>
      <c r="S30" s="371"/>
      <c r="T30" s="371"/>
      <c r="U30" s="371"/>
      <c r="V30" s="371"/>
      <c r="W30" s="371"/>
      <c r="X30" s="371"/>
      <c r="Y30" s="371"/>
      <c r="Z30" s="371"/>
      <c r="AA30" s="371"/>
      <c r="AB30" s="371"/>
      <c r="AC30" s="371"/>
      <c r="AD30" s="371"/>
      <c r="AE30" s="371"/>
      <c r="AF30" s="371"/>
      <c r="AG30" s="371"/>
      <c r="AH30" s="371"/>
      <c r="AI30" s="371"/>
      <c r="AJ30" s="371"/>
      <c r="AK30" s="214">
        <f t="shared" si="0"/>
        <v>0</v>
      </c>
      <c r="AL30" s="216">
        <f t="shared" si="1"/>
        <v>0</v>
      </c>
      <c r="AM30" s="221"/>
      <c r="AN30" s="221"/>
    </row>
    <row r="31" spans="1:40" ht="18" customHeight="1">
      <c r="A31" s="154" t="s">
        <v>144</v>
      </c>
      <c r="B31" s="168"/>
      <c r="C31" s="168"/>
      <c r="D31" s="168"/>
      <c r="E31" s="168"/>
      <c r="F31" s="178">
        <f t="shared" ref="F31:AJ31" si="2">+SUM(F11:F30)</f>
        <v>0</v>
      </c>
      <c r="G31" s="178">
        <f t="shared" si="2"/>
        <v>0</v>
      </c>
      <c r="H31" s="178">
        <f t="shared" si="2"/>
        <v>0</v>
      </c>
      <c r="I31" s="178">
        <f t="shared" si="2"/>
        <v>0</v>
      </c>
      <c r="J31" s="178">
        <f t="shared" si="2"/>
        <v>0</v>
      </c>
      <c r="K31" s="178">
        <f t="shared" si="2"/>
        <v>0</v>
      </c>
      <c r="L31" s="178">
        <f t="shared" si="2"/>
        <v>0</v>
      </c>
      <c r="M31" s="178">
        <f t="shared" si="2"/>
        <v>0</v>
      </c>
      <c r="N31" s="178">
        <f t="shared" si="2"/>
        <v>0</v>
      </c>
      <c r="O31" s="178">
        <f t="shared" si="2"/>
        <v>0</v>
      </c>
      <c r="P31" s="178">
        <f t="shared" si="2"/>
        <v>0</v>
      </c>
      <c r="Q31" s="178">
        <f t="shared" si="2"/>
        <v>0</v>
      </c>
      <c r="R31" s="178">
        <f t="shared" si="2"/>
        <v>0</v>
      </c>
      <c r="S31" s="178">
        <f t="shared" si="2"/>
        <v>0</v>
      </c>
      <c r="T31" s="178">
        <f t="shared" si="2"/>
        <v>0</v>
      </c>
      <c r="U31" s="178">
        <f t="shared" si="2"/>
        <v>0</v>
      </c>
      <c r="V31" s="178">
        <f t="shared" si="2"/>
        <v>0</v>
      </c>
      <c r="W31" s="178">
        <f t="shared" si="2"/>
        <v>0</v>
      </c>
      <c r="X31" s="178">
        <f t="shared" si="2"/>
        <v>0</v>
      </c>
      <c r="Y31" s="178">
        <f t="shared" si="2"/>
        <v>0</v>
      </c>
      <c r="Z31" s="178">
        <f t="shared" si="2"/>
        <v>0</v>
      </c>
      <c r="AA31" s="178">
        <f t="shared" si="2"/>
        <v>0</v>
      </c>
      <c r="AB31" s="178">
        <f t="shared" si="2"/>
        <v>0</v>
      </c>
      <c r="AC31" s="178">
        <f t="shared" si="2"/>
        <v>0</v>
      </c>
      <c r="AD31" s="178">
        <f t="shared" si="2"/>
        <v>0</v>
      </c>
      <c r="AE31" s="178">
        <f t="shared" si="2"/>
        <v>0</v>
      </c>
      <c r="AF31" s="178">
        <f t="shared" si="2"/>
        <v>0</v>
      </c>
      <c r="AG31" s="178">
        <f t="shared" si="2"/>
        <v>0</v>
      </c>
      <c r="AH31" s="178">
        <f t="shared" si="2"/>
        <v>0</v>
      </c>
      <c r="AI31" s="178">
        <f t="shared" si="2"/>
        <v>0</v>
      </c>
      <c r="AJ31" s="178">
        <f t="shared" si="2"/>
        <v>0</v>
      </c>
      <c r="AK31" s="214">
        <f t="shared" si="0"/>
        <v>0</v>
      </c>
      <c r="AL31" s="216">
        <f t="shared" si="1"/>
        <v>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56" t="s">
        <v>203</v>
      </c>
      <c r="B35" s="155"/>
      <c r="C35" s="155"/>
      <c r="D35" s="155"/>
      <c r="E35" s="155"/>
      <c r="F35" s="155"/>
      <c r="G35" s="147"/>
      <c r="H35" s="147"/>
      <c r="I35" s="147"/>
      <c r="J35" s="147"/>
      <c r="K35" s="147"/>
      <c r="L35" s="147"/>
      <c r="M35" s="147"/>
      <c r="N35" s="147"/>
      <c r="O35" s="147"/>
      <c r="AM35" s="155"/>
      <c r="AN35" s="149"/>
    </row>
    <row r="36" spans="1:43" ht="24.95" customHeight="1">
      <c r="A36" s="187"/>
      <c r="B36" s="154" t="s">
        <v>346</v>
      </c>
      <c r="C36" s="168"/>
      <c r="D36" s="168"/>
      <c r="E36" s="168"/>
      <c r="F36" s="168"/>
      <c r="G36" s="168"/>
      <c r="H36" s="168"/>
      <c r="I36" s="168"/>
      <c r="J36" s="168"/>
      <c r="K36" s="199"/>
      <c r="L36" s="185" t="s">
        <v>347</v>
      </c>
      <c r="M36" s="185"/>
      <c r="N36" s="185"/>
      <c r="O36" s="185"/>
      <c r="P36" s="187"/>
      <c r="Q36" s="187"/>
      <c r="R36" s="187"/>
      <c r="S36" s="187"/>
      <c r="T36" s="187"/>
      <c r="U36" s="187"/>
      <c r="V36" s="187"/>
      <c r="W36" s="187"/>
      <c r="X36" s="187"/>
      <c r="Y36" s="187"/>
      <c r="Z36" s="187"/>
      <c r="AA36" s="187"/>
      <c r="AB36" s="187"/>
      <c r="AC36" s="187"/>
      <c r="AD36" s="187"/>
      <c r="AE36" s="187"/>
      <c r="AF36" s="187"/>
      <c r="AG36" s="187"/>
      <c r="AH36" s="187"/>
      <c r="AI36" s="187"/>
      <c r="AJ36" s="187"/>
      <c r="AK36" s="187"/>
      <c r="AL36" s="187"/>
      <c r="AM36" s="187"/>
      <c r="AN36" s="187"/>
      <c r="AO36" s="187"/>
      <c r="AP36" s="187"/>
      <c r="AQ36" s="187"/>
    </row>
    <row r="37" spans="1:43" ht="18" customHeight="1">
      <c r="A37" s="187"/>
      <c r="B37" s="386" t="s">
        <v>348</v>
      </c>
      <c r="C37" s="387"/>
      <c r="D37" s="387"/>
      <c r="E37" s="387"/>
      <c r="F37" s="387"/>
      <c r="G37" s="387"/>
      <c r="H37" s="387"/>
      <c r="I37" s="387"/>
      <c r="J37" s="387"/>
      <c r="K37" s="388"/>
      <c r="L37" s="389">
        <v>30</v>
      </c>
      <c r="M37" s="389"/>
      <c r="N37" s="389"/>
      <c r="O37" s="389"/>
      <c r="P37" s="390"/>
      <c r="Q37" s="390"/>
      <c r="R37" s="390"/>
      <c r="S37" s="390"/>
      <c r="T37" s="187"/>
      <c r="U37" s="187"/>
      <c r="V37" s="187"/>
      <c r="W37" s="187"/>
      <c r="X37" s="187"/>
      <c r="Y37" s="187"/>
      <c r="Z37" s="187"/>
      <c r="AA37" s="187"/>
      <c r="AB37" s="187"/>
      <c r="AC37" s="187"/>
      <c r="AD37" s="187"/>
      <c r="AE37" s="187"/>
      <c r="AF37" s="187"/>
      <c r="AG37" s="187"/>
      <c r="AH37" s="187"/>
      <c r="AI37" s="187"/>
      <c r="AJ37" s="187"/>
      <c r="AK37" s="187"/>
      <c r="AL37" s="187"/>
      <c r="AM37" s="187"/>
      <c r="AN37" s="187"/>
      <c r="AO37" s="187"/>
      <c r="AP37" s="187"/>
      <c r="AQ37" s="187"/>
    </row>
    <row r="38" spans="1:43" ht="5.0999999999999996" customHeight="1">
      <c r="A38" s="159"/>
      <c r="B38" s="159"/>
      <c r="C38" s="159"/>
      <c r="D38" s="187"/>
      <c r="E38" s="187"/>
      <c r="F38" s="187"/>
      <c r="G38" s="187"/>
      <c r="H38" s="18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201"/>
      <c r="AK38" s="147"/>
      <c r="AL38" s="155"/>
      <c r="AM38" s="155"/>
      <c r="AN38" s="149"/>
    </row>
    <row r="39" spans="1:43" ht="18" customHeight="1">
      <c r="A39" s="156" t="s">
        <v>229</v>
      </c>
      <c r="B39" s="147"/>
      <c r="D39" s="147"/>
      <c r="E39" s="147"/>
      <c r="F39" s="147"/>
      <c r="G39" s="147"/>
      <c r="H39" s="147"/>
      <c r="I39" s="147"/>
      <c r="J39" s="147"/>
      <c r="K39" s="147"/>
      <c r="L39" s="147"/>
      <c r="M39" s="147"/>
      <c r="N39" s="147"/>
      <c r="O39" s="147"/>
      <c r="P39" s="147"/>
      <c r="Q39" s="147"/>
      <c r="R39" s="147"/>
      <c r="S39" s="147"/>
      <c r="T39" s="147"/>
      <c r="U39" s="147"/>
      <c r="V39" s="147"/>
      <c r="W39" s="155"/>
      <c r="X39" s="147"/>
      <c r="Y39" s="147"/>
      <c r="Z39" s="147"/>
      <c r="AA39" s="147"/>
      <c r="AB39" s="147"/>
      <c r="AC39" s="147"/>
      <c r="AD39" s="147"/>
      <c r="AE39" s="147"/>
      <c r="AF39" s="147"/>
      <c r="AG39" s="147"/>
      <c r="AH39" s="147"/>
      <c r="AI39" s="147"/>
      <c r="AJ39" s="201"/>
      <c r="AK39" s="147"/>
      <c r="AL39" s="155"/>
      <c r="AM39" s="155"/>
      <c r="AN39" s="149"/>
    </row>
    <row r="40" spans="1:43" ht="54.95" customHeight="1">
      <c r="A40" s="157" t="s">
        <v>90</v>
      </c>
      <c r="B40" s="157"/>
      <c r="C40" s="157" t="s">
        <v>273</v>
      </c>
      <c r="D40" s="157"/>
      <c r="E40" s="160" t="s">
        <v>350</v>
      </c>
      <c r="F40" s="160"/>
      <c r="G40" s="160"/>
      <c r="H40" s="160"/>
      <c r="I40" s="187"/>
      <c r="J40" s="187"/>
      <c r="K40" s="187"/>
      <c r="L40" s="187"/>
      <c r="M40" s="187"/>
      <c r="N40" s="187"/>
      <c r="O40" s="187"/>
      <c r="P40" s="187"/>
      <c r="Q40" s="187"/>
      <c r="R40" s="187"/>
      <c r="S40" s="187"/>
      <c r="T40" s="187"/>
      <c r="U40" s="187"/>
      <c r="V40" s="187"/>
      <c r="W40" s="187"/>
      <c r="X40" s="187"/>
      <c r="Y40" s="187"/>
      <c r="Z40" s="187"/>
      <c r="AA40" s="187"/>
      <c r="AB40" s="187"/>
      <c r="AC40" s="187"/>
      <c r="AD40" s="187"/>
      <c r="AE40" s="187"/>
      <c r="AF40" s="187"/>
      <c r="AG40" s="187"/>
      <c r="AH40" s="187"/>
      <c r="AI40" s="187"/>
      <c r="AJ40" s="187"/>
      <c r="AK40" s="187"/>
      <c r="AL40" s="187"/>
      <c r="AM40" s="155"/>
      <c r="AN40" s="149"/>
    </row>
    <row r="41" spans="1:43" ht="18" customHeight="1">
      <c r="A41" s="160" t="s">
        <v>62</v>
      </c>
      <c r="B41" s="160"/>
      <c r="C41" s="178">
        <f>ROUNDDOWN(IF(B37="主として知的障害のある児童を入所させる福祉型障害児入所施設",L37/20,IF(B37="主として肢体不自由のある児童を入所させる福祉型障害児入所施設",1,"0")),1)</f>
        <v>0</v>
      </c>
      <c r="D41" s="178"/>
      <c r="E41" s="178">
        <f>ROUNDDOWN(IF(B37="主として知的障害のある児童を入所させる福祉型障害児入所施設",IF(L37&lt;=30,L37/4+1,L37/4),IF(B37="主として肢体不自由のある児童を入所させる福祉型障害児入所施設",L37/3.5,IF(B37="主として盲ろうあ児を入所させる福祉型障害児入所施設",IF(L37&lt;=35,L37/4+1,L37/4),0))),1)</f>
        <v>8.5</v>
      </c>
      <c r="F41" s="178"/>
      <c r="G41" s="178"/>
      <c r="H41" s="178"/>
      <c r="I41" s="187"/>
      <c r="J41" s="187"/>
      <c r="K41" s="187"/>
      <c r="L41" s="187"/>
      <c r="M41" s="187"/>
      <c r="N41" s="187"/>
      <c r="O41" s="187"/>
      <c r="P41" s="187"/>
      <c r="Q41" s="187"/>
      <c r="R41" s="187"/>
      <c r="S41" s="187"/>
      <c r="T41" s="187"/>
      <c r="U41" s="187"/>
      <c r="V41" s="187"/>
      <c r="W41" s="187"/>
      <c r="X41" s="187"/>
      <c r="Y41" s="187"/>
      <c r="Z41" s="187"/>
      <c r="AA41" s="187"/>
      <c r="AB41" s="187"/>
      <c r="AC41" s="187"/>
      <c r="AD41" s="187"/>
      <c r="AE41" s="187"/>
      <c r="AF41" s="187"/>
      <c r="AG41" s="187"/>
      <c r="AH41" s="187"/>
      <c r="AI41" s="187"/>
      <c r="AJ41" s="187"/>
      <c r="AK41" s="187"/>
      <c r="AL41" s="187"/>
      <c r="AM41" s="155"/>
      <c r="AN41" s="149"/>
    </row>
    <row r="42" spans="1:43" ht="5.0999999999999996" customHeight="1">
      <c r="A42" s="159"/>
      <c r="B42" s="159"/>
      <c r="C42" s="159"/>
      <c r="D42" s="159"/>
      <c r="E42" s="159"/>
      <c r="F42" s="159"/>
      <c r="G42" s="159"/>
      <c r="H42" s="159"/>
      <c r="I42" s="159"/>
      <c r="J42" s="147"/>
      <c r="K42" s="147"/>
      <c r="L42" s="147"/>
      <c r="M42" s="201"/>
      <c r="N42" s="147"/>
      <c r="O42" s="147"/>
      <c r="P42" s="147"/>
      <c r="Q42" s="187"/>
      <c r="W42" s="155"/>
      <c r="X42" s="147"/>
      <c r="Y42" s="147"/>
      <c r="Z42" s="147"/>
      <c r="AA42" s="147"/>
      <c r="AB42" s="147"/>
      <c r="AC42" s="147"/>
      <c r="AD42" s="147"/>
      <c r="AE42" s="147"/>
      <c r="AF42" s="147"/>
      <c r="AG42" s="147"/>
      <c r="AH42" s="147"/>
      <c r="AI42" s="147"/>
      <c r="AJ42" s="201"/>
      <c r="AK42" s="147"/>
      <c r="AL42" s="155"/>
      <c r="AM42" s="155"/>
      <c r="AN42" s="149"/>
    </row>
    <row r="43" spans="1:43" ht="21" customHeight="1">
      <c r="A43" s="156" t="s">
        <v>253</v>
      </c>
      <c r="B43" s="145"/>
      <c r="C43" s="161"/>
      <c r="D43" s="161"/>
      <c r="E43" s="161"/>
      <c r="F43" s="161"/>
      <c r="G43" s="149"/>
      <c r="H43" s="149"/>
      <c r="I43" s="149"/>
      <c r="J43" s="149"/>
      <c r="K43" s="149"/>
      <c r="L43" s="149"/>
      <c r="M43" s="149"/>
      <c r="N43" s="149"/>
      <c r="O43" s="149"/>
      <c r="P43" s="149"/>
      <c r="Q43" s="149"/>
      <c r="R43" s="149"/>
      <c r="S43" s="149"/>
      <c r="T43" s="149"/>
      <c r="U43" s="149"/>
      <c r="V43" s="149"/>
      <c r="W43" s="149"/>
      <c r="X43" s="149"/>
      <c r="Y43" s="149"/>
      <c r="Z43" s="149"/>
      <c r="AA43" s="149"/>
      <c r="AB43" s="149"/>
      <c r="AC43" s="149"/>
      <c r="AD43" s="149"/>
      <c r="AE43" s="149"/>
      <c r="AF43" s="149"/>
      <c r="AG43" s="149"/>
      <c r="AH43" s="149"/>
      <c r="AI43" s="149"/>
      <c r="AJ43" s="149"/>
      <c r="AK43" s="149"/>
      <c r="AL43" s="161"/>
      <c r="AM43" s="161"/>
      <c r="AN43" s="149"/>
    </row>
    <row r="44" spans="1:43" ht="24.95" customHeight="1">
      <c r="A44" s="149"/>
      <c r="B44" s="155"/>
      <c r="C44" s="179" t="str">
        <v>管理者</v>
      </c>
      <c r="D44" s="188"/>
      <c r="E44" s="160" t="str">
        <v>児童発達支援管理責任者</v>
      </c>
      <c r="F44" s="160"/>
      <c r="G44" s="160"/>
      <c r="H44" s="160"/>
      <c r="I44" s="179" t="str">
        <v>医師</v>
      </c>
      <c r="J44" s="188"/>
      <c r="K44" s="188"/>
      <c r="L44" s="188"/>
      <c r="M44" s="188"/>
      <c r="N44" s="189"/>
      <c r="O44" s="179" t="str">
        <v>看護職員</v>
      </c>
      <c r="P44" s="188"/>
      <c r="Q44" s="188"/>
      <c r="R44" s="188"/>
      <c r="S44" s="188"/>
      <c r="T44" s="189"/>
      <c r="U44" s="179" t="str">
        <v>児童指導員</v>
      </c>
      <c r="V44" s="188"/>
      <c r="W44" s="188"/>
      <c r="X44" s="188"/>
      <c r="Y44" s="188"/>
      <c r="Z44" s="189"/>
      <c r="AA44" s="179" t="str">
        <v>保育士</v>
      </c>
      <c r="AB44" s="188"/>
      <c r="AC44" s="188"/>
      <c r="AD44" s="188"/>
      <c r="AE44" s="188"/>
      <c r="AF44" s="189"/>
      <c r="AG44" s="160" t="str">
        <v>栄養士</v>
      </c>
      <c r="AH44" s="160"/>
      <c r="AI44" s="160"/>
      <c r="AJ44" s="160"/>
      <c r="AK44" s="160"/>
      <c r="AL44" s="160" t="str">
        <v>調理員</v>
      </c>
      <c r="AM44" s="160"/>
      <c r="AN44" s="149"/>
    </row>
    <row r="45" spans="1:43" ht="18" customHeight="1">
      <c r="A45" s="149"/>
      <c r="B45" s="155"/>
      <c r="C45" s="154" t="s">
        <v>254</v>
      </c>
      <c r="D45" s="154" t="s">
        <v>255</v>
      </c>
      <c r="E45" s="157" t="s">
        <v>254</v>
      </c>
      <c r="F45" s="157" t="s">
        <v>255</v>
      </c>
      <c r="G45" s="157"/>
      <c r="H45" s="157"/>
      <c r="I45" s="154" t="s">
        <v>254</v>
      </c>
      <c r="J45" s="168"/>
      <c r="K45" s="199"/>
      <c r="L45" s="154" t="s">
        <v>255</v>
      </c>
      <c r="M45" s="168"/>
      <c r="N45" s="199"/>
      <c r="O45" s="154" t="s">
        <v>254</v>
      </c>
      <c r="P45" s="168"/>
      <c r="Q45" s="199"/>
      <c r="R45" s="154" t="s">
        <v>255</v>
      </c>
      <c r="S45" s="168"/>
      <c r="T45" s="199"/>
      <c r="U45" s="154" t="s">
        <v>254</v>
      </c>
      <c r="V45" s="168"/>
      <c r="W45" s="199"/>
      <c r="X45" s="154" t="s">
        <v>255</v>
      </c>
      <c r="Y45" s="168"/>
      <c r="Z45" s="199"/>
      <c r="AA45" s="154" t="s">
        <v>254</v>
      </c>
      <c r="AB45" s="168"/>
      <c r="AC45" s="199"/>
      <c r="AD45" s="154" t="s">
        <v>255</v>
      </c>
      <c r="AE45" s="168"/>
      <c r="AF45" s="199"/>
      <c r="AG45" s="154" t="s">
        <v>254</v>
      </c>
      <c r="AH45" s="168"/>
      <c r="AI45" s="199"/>
      <c r="AJ45" s="154" t="s">
        <v>255</v>
      </c>
      <c r="AK45" s="199"/>
      <c r="AL45" s="157" t="s">
        <v>61</v>
      </c>
      <c r="AM45" s="157" t="s">
        <v>280</v>
      </c>
      <c r="AN45" s="149"/>
    </row>
    <row r="46" spans="1:43" ht="18" customHeight="1">
      <c r="A46" s="149"/>
      <c r="B46" s="157" t="s">
        <v>257</v>
      </c>
      <c r="C46" s="157">
        <f>COUNTIFS($B$11:$B$30,C$44,$C$11:$C$30,"A",$E$11:$E$30,"*")</f>
        <v>0</v>
      </c>
      <c r="D46" s="157">
        <f>COUNTIFS($B$11:$B$30,C$44,$C$11:$C$30,"B",$E$11:$E$30,"*")</f>
        <v>0</v>
      </c>
      <c r="E46" s="157">
        <f>COUNTIFS($B$11:$B$30,E$44,$C$11:$C$30,"A",$E$11:$E$30,"*")</f>
        <v>0</v>
      </c>
      <c r="F46" s="154">
        <f>COUNTIFS($B$11:$B$30,E$44,$C$11:$C$30,"B",$E$11:$E$30,"*")</f>
        <v>0</v>
      </c>
      <c r="G46" s="168"/>
      <c r="H46" s="199"/>
      <c r="I46" s="154">
        <f>COUNTIFS($B$11:$B$30,I$44,$C$11:$C$30,"A",$E$11:$E$30,"*")</f>
        <v>0</v>
      </c>
      <c r="J46" s="168"/>
      <c r="K46" s="199"/>
      <c r="L46" s="154">
        <f>COUNTIFS($B$11:$B$30,I$44,$C$11:$C$30,"B",$E$11:$E$30,"*")</f>
        <v>0</v>
      </c>
      <c r="M46" s="168"/>
      <c r="N46" s="199"/>
      <c r="O46" s="154">
        <f>COUNTIFS($B$11:$B$30,O$44,$C$11:$C$30,"A",$E$11:$E$30,"*")</f>
        <v>0</v>
      </c>
      <c r="P46" s="168"/>
      <c r="Q46" s="199"/>
      <c r="R46" s="154">
        <f>COUNTIFS($B$11:$B$30,O$44,$C$11:$C$30,"B",$E$11:$E$30,"*")</f>
        <v>0</v>
      </c>
      <c r="S46" s="168"/>
      <c r="T46" s="199"/>
      <c r="U46" s="154">
        <f>COUNTIFS($B$11:$B$30,U$44,$C$11:$C$30,"A",$E$11:$E$30,"*")</f>
        <v>0</v>
      </c>
      <c r="V46" s="168"/>
      <c r="W46" s="199"/>
      <c r="X46" s="154">
        <f>COUNTIFS($B$11:$B$30,U$44,$C$11:$C$30,"B",$E$11:$E$30,"*")</f>
        <v>0</v>
      </c>
      <c r="Y46" s="168"/>
      <c r="Z46" s="199"/>
      <c r="AA46" s="154">
        <f>COUNTIFS($B$11:$B$30,AA$44,$C$11:$C$30,"A",$E$11:$E$30,"*")</f>
        <v>0</v>
      </c>
      <c r="AB46" s="168"/>
      <c r="AC46" s="199"/>
      <c r="AD46" s="154">
        <f>COUNTIFS($B$11:$B$30,AA$44,$C$11:$C$30,"B",$E$11:$E$30,"*")</f>
        <v>0</v>
      </c>
      <c r="AE46" s="168"/>
      <c r="AF46" s="199"/>
      <c r="AG46" s="154">
        <f>COUNTIFS($B$11:$B$30,AG$44,$C$11:$C$30,"A",$E$11:$E$30,"*")</f>
        <v>0</v>
      </c>
      <c r="AH46" s="168"/>
      <c r="AI46" s="199"/>
      <c r="AJ46" s="154">
        <f>COUNTIFS($B$11:$B$30,AG$44,$C$11:$C$30,"B",$E$11:$E$30,"*")</f>
        <v>0</v>
      </c>
      <c r="AK46" s="199"/>
      <c r="AL46" s="157">
        <f>COUNTIFS($B$11:$B$30,AL$44,$C$11:$C$30,"A",$E$11:$E$30,"*")</f>
        <v>0</v>
      </c>
      <c r="AM46" s="157">
        <f>COUNTIFS($B$11:$B$30,AL$44,$C$11:$C$30,"B",$E$11:$E$30,"*")</f>
        <v>0</v>
      </c>
      <c r="AN46" s="149"/>
    </row>
    <row r="47" spans="1:43" ht="18" customHeight="1">
      <c r="A47" s="149"/>
      <c r="B47" s="160" t="s">
        <v>259</v>
      </c>
      <c r="C47" s="157">
        <f>COUNTIFS($B$11:$B$30,C$44,$C$11:$C$30,"C",$E$11:$E$30,"*")</f>
        <v>0</v>
      </c>
      <c r="D47" s="157">
        <f>COUNTIFS($B$11:$B$30,C$44,$C$11:$C$30,"D",$E$11:$E$30,"*")</f>
        <v>0</v>
      </c>
      <c r="E47" s="157">
        <f>COUNTIFS($B$11:$B$30,E$44,$C$11:$C$30,"C",$E$11:$E$30,"*")</f>
        <v>0</v>
      </c>
      <c r="F47" s="154">
        <f>COUNTIFS($B$11:$B$30,E$44,$C$11:$C$30,"D",$E$11:$E$30,"*")</f>
        <v>0</v>
      </c>
      <c r="G47" s="168"/>
      <c r="H47" s="199"/>
      <c r="I47" s="154">
        <f>COUNTIFS($B$11:$B$30,I$44,$C$11:$C$30,"C",$E$11:$E$30,"*")</f>
        <v>0</v>
      </c>
      <c r="J47" s="168"/>
      <c r="K47" s="199"/>
      <c r="L47" s="154">
        <f>COUNTIFS($B$11:$B$30,I$44,$C$11:$C$30,"D",$E$11:$E$30,"*")</f>
        <v>0</v>
      </c>
      <c r="M47" s="168"/>
      <c r="N47" s="199"/>
      <c r="O47" s="154">
        <f>COUNTIFS($B$11:$B$30,O$44,$C$11:$C$30,"C",$E$11:$E$30,"*")</f>
        <v>0</v>
      </c>
      <c r="P47" s="168"/>
      <c r="Q47" s="199"/>
      <c r="R47" s="154">
        <f>COUNTIFS($B$11:$B$30,O$44,$C$11:$C$30,"D",$E$11:$E$30,"*")</f>
        <v>0</v>
      </c>
      <c r="S47" s="168"/>
      <c r="T47" s="199"/>
      <c r="U47" s="154">
        <f>COUNTIFS($B$11:$B$30,U$44,$C$11:$C$30,"C",$E$11:$E$30,"*")</f>
        <v>0</v>
      </c>
      <c r="V47" s="168"/>
      <c r="W47" s="199"/>
      <c r="X47" s="154">
        <f>COUNTIFS($B$11:$B$30,U$44,$C$11:$C$30,"D",$E$11:$E$30,"*")</f>
        <v>0</v>
      </c>
      <c r="Y47" s="168"/>
      <c r="Z47" s="199"/>
      <c r="AA47" s="154">
        <f>COUNTIFS($B$11:$B$30,AA$44,$C$11:$C$30,"C",$E$11:$E$30,"*")</f>
        <v>0</v>
      </c>
      <c r="AB47" s="168"/>
      <c r="AC47" s="199"/>
      <c r="AD47" s="154">
        <f>COUNTIFS($B$11:$B$30,AA$44,$C$11:$C$30,"D",$E$11:$E$30,"*")</f>
        <v>0</v>
      </c>
      <c r="AE47" s="168"/>
      <c r="AF47" s="199"/>
      <c r="AG47" s="154">
        <f>COUNTIFS($B$11:$B$30,AG$44,$C$11:$C$30,"C",$E$11:$E$30,"*")</f>
        <v>0</v>
      </c>
      <c r="AH47" s="168"/>
      <c r="AI47" s="199"/>
      <c r="AJ47" s="154">
        <f>COUNTIFS($B$11:$B$30,AG$44,$C$11:$C$30,"D",$E$11:$E$30,"*")</f>
        <v>0</v>
      </c>
      <c r="AK47" s="199"/>
      <c r="AL47" s="157">
        <f>COUNTIFS($B$11:$B$30,AL$44,$C$11:$C$30,"C",$E$11:$E$30,"*")</f>
        <v>0</v>
      </c>
      <c r="AM47" s="157">
        <f>COUNTIFS($B$11:$B$30,AL$44,$C$11:$C$30,"D",$E$11:$E$30,"*")</f>
        <v>0</v>
      </c>
      <c r="AN47" s="149"/>
    </row>
    <row r="48" spans="1:43" ht="24.95" customHeight="1">
      <c r="A48" s="149"/>
      <c r="B48" s="160" t="s">
        <v>260</v>
      </c>
      <c r="C48" s="179">
        <f>IF($AK$3="４週",SUMIFS($AK$11:$AK$30,$B$11:$B$30,C44)/4/$AH$5,IF($AK$3="歴月",SUMIFS($AK$11:$AK$30,$B$11:$B$30,C44)/$AL$5,"記載する期間を選択してください"))</f>
        <v>0</v>
      </c>
      <c r="D48" s="189"/>
      <c r="E48" s="179">
        <f>IF($AK$3="４週",SUMIFS($AK$11:$AK$30,$B$11:$B$30,E44)/4/$AH$5,IF($AK$3="歴月",SUMIFS($AK$11:$AK$30,$B$11:$B$30,E44)/$AL$5,"記載する期間を選択してください"))</f>
        <v>0</v>
      </c>
      <c r="F48" s="188"/>
      <c r="G48" s="188"/>
      <c r="H48" s="189"/>
      <c r="I48" s="179">
        <f>IF($AK$3="４週",SUMIFS($AK$11:$AK$30,$B$11:$B$30,I44)/4/$AH$5,IF($AK$3="歴月",SUMIFS($AK$11:$AK$30,$B$11:$B$30,I44)/$AL$5,"記載する期間を選択してください"))</f>
        <v>0</v>
      </c>
      <c r="J48" s="188"/>
      <c r="K48" s="188"/>
      <c r="L48" s="188"/>
      <c r="M48" s="188"/>
      <c r="N48" s="189"/>
      <c r="O48" s="179">
        <f>IF($AK$3="４週",SUMIFS($AK$11:$AK$30,$B$11:$B$30,O44)/4/$AH$5,IF($AK$3="歴月",SUMIFS($AK$11:$AK$30,$B$11:$B$30,O44)/$AL$5,"記載する期間を選択してください"))</f>
        <v>0</v>
      </c>
      <c r="P48" s="188"/>
      <c r="Q48" s="188"/>
      <c r="R48" s="188"/>
      <c r="S48" s="188"/>
      <c r="T48" s="189"/>
      <c r="U48" s="179">
        <f>IF($AK$3="４週",SUMIFS($AK$11:$AK$30,$B$11:$B$30,U44)/4/$AH$5,IF($AK$3="歴月",SUMIFS($AK$11:$AK$30,$B$11:$B$30,U44)/$AL$5,"記載する期間を選択してください"))</f>
        <v>0</v>
      </c>
      <c r="V48" s="188"/>
      <c r="W48" s="188"/>
      <c r="X48" s="188"/>
      <c r="Y48" s="188"/>
      <c r="Z48" s="189"/>
      <c r="AA48" s="179">
        <f>IF($AK$3="４週",SUMIFS($AK$11:$AK$30,$B$11:$B$30,AA44)/4/$AH$5,IF($AK$3="歴月",SUMIFS($AK$11:$AK$30,$B$11:$B$30,AA44)/$AL$5,"記載する期間を選択してください"))</f>
        <v>0</v>
      </c>
      <c r="AB48" s="188"/>
      <c r="AC48" s="188"/>
      <c r="AD48" s="188"/>
      <c r="AE48" s="188"/>
      <c r="AF48" s="189"/>
      <c r="AG48" s="179">
        <f>IF($AK$3="４週",SUMIFS($AK$11:$AK$30,$B$11:$B$30,AG44)/4/$AH$5,IF($AK$3="歴月",SUMIFS($AK$11:$AK$30,$B$11:$B$30,AG44)/$AL$5,"記載する期間を選択してください"))</f>
        <v>0</v>
      </c>
      <c r="AH48" s="188"/>
      <c r="AI48" s="188"/>
      <c r="AJ48" s="188"/>
      <c r="AK48" s="189"/>
      <c r="AL48" s="179">
        <f>IF($AK$3="４週",SUMIFS($AK$11:$AK$30,$B$11:$B$30,AL44)/4/$AH$5,IF($AK$3="歴月",SUMIFS($AK$11:$AK$30,$B$11:$B$30,AL44)/$AL$5,"記載する期間を選択してください"))</f>
        <v>0</v>
      </c>
      <c r="AM48" s="189"/>
      <c r="AN48" s="149"/>
    </row>
    <row r="49" spans="1:40" ht="5.0999999999999996" customHeight="1">
      <c r="A49" s="149"/>
      <c r="B49" s="145"/>
      <c r="C49" s="180">
        <v>2</v>
      </c>
      <c r="D49" s="180"/>
      <c r="E49" s="180">
        <v>3</v>
      </c>
      <c r="F49" s="180"/>
      <c r="G49" s="180"/>
      <c r="H49" s="180"/>
      <c r="I49" s="180">
        <v>4</v>
      </c>
      <c r="J49" s="180"/>
      <c r="K49" s="180"/>
      <c r="L49" s="180"/>
      <c r="M49" s="180"/>
      <c r="N49" s="180"/>
      <c r="O49" s="180">
        <v>5</v>
      </c>
      <c r="P49" s="180"/>
      <c r="Q49" s="180"/>
      <c r="R49" s="180"/>
      <c r="S49" s="180"/>
      <c r="T49" s="180"/>
      <c r="U49" s="180">
        <v>6</v>
      </c>
      <c r="V49" s="180"/>
      <c r="W49" s="180"/>
      <c r="X49" s="180"/>
      <c r="Y49" s="180"/>
      <c r="Z49" s="180"/>
      <c r="AA49" s="180">
        <v>7</v>
      </c>
      <c r="AB49" s="180"/>
      <c r="AC49" s="180"/>
      <c r="AD49" s="180"/>
      <c r="AE49" s="180"/>
      <c r="AF49" s="180"/>
      <c r="AG49" s="180">
        <v>8</v>
      </c>
      <c r="AH49" s="180"/>
      <c r="AI49" s="180"/>
      <c r="AJ49" s="180"/>
      <c r="AK49" s="180"/>
      <c r="AL49" s="180">
        <v>9</v>
      </c>
      <c r="AM49" s="161"/>
      <c r="AN49" s="149"/>
    </row>
    <row r="50" spans="1:40" ht="19.5" customHeight="1">
      <c r="A50" s="149"/>
      <c r="B50" s="155"/>
      <c r="C50" s="160" t="str">
        <v>心理担当職員</v>
      </c>
      <c r="D50" s="160"/>
      <c r="E50" s="160" t="str">
        <v>-</v>
      </c>
      <c r="F50" s="160"/>
      <c r="G50" s="160"/>
      <c r="H50" s="160"/>
      <c r="I50" s="180"/>
      <c r="J50" s="180"/>
      <c r="K50" s="180"/>
      <c r="L50" s="180"/>
      <c r="M50" s="180"/>
      <c r="N50" s="180"/>
      <c r="O50" s="180"/>
      <c r="P50" s="180"/>
      <c r="Q50" s="180"/>
      <c r="R50" s="180"/>
      <c r="S50" s="180"/>
      <c r="T50" s="180"/>
      <c r="U50" s="180"/>
      <c r="V50" s="180"/>
      <c r="W50" s="180"/>
      <c r="X50" s="180"/>
      <c r="Y50" s="180"/>
      <c r="Z50" s="180"/>
      <c r="AA50" s="180"/>
      <c r="AB50" s="180"/>
      <c r="AC50" s="180"/>
      <c r="AD50" s="180"/>
      <c r="AE50" s="180"/>
      <c r="AF50" s="180"/>
      <c r="AG50" s="180"/>
      <c r="AH50" s="180"/>
      <c r="AI50" s="180"/>
      <c r="AJ50" s="180"/>
      <c r="AK50" s="180"/>
      <c r="AL50" s="180"/>
      <c r="AM50" s="161"/>
      <c r="AN50" s="149"/>
    </row>
    <row r="51" spans="1:40" ht="19.5" customHeight="1">
      <c r="A51" s="149"/>
      <c r="B51" s="155"/>
      <c r="C51" s="157" t="s">
        <v>254</v>
      </c>
      <c r="D51" s="157" t="s">
        <v>255</v>
      </c>
      <c r="E51" s="157" t="s">
        <v>254</v>
      </c>
      <c r="F51" s="157" t="s">
        <v>255</v>
      </c>
      <c r="G51" s="157"/>
      <c r="H51" s="157"/>
      <c r="I51" s="180"/>
      <c r="J51" s="180"/>
      <c r="K51" s="180"/>
      <c r="L51" s="180"/>
      <c r="M51" s="180"/>
      <c r="N51" s="180"/>
      <c r="O51" s="180"/>
      <c r="P51" s="180"/>
      <c r="Q51" s="180"/>
      <c r="R51" s="180"/>
      <c r="S51" s="180"/>
      <c r="T51" s="180"/>
      <c r="U51" s="180"/>
      <c r="V51" s="180"/>
      <c r="W51" s="180"/>
      <c r="X51" s="180"/>
      <c r="Y51" s="180"/>
      <c r="Z51" s="180"/>
      <c r="AA51" s="180"/>
      <c r="AB51" s="180"/>
      <c r="AC51" s="180"/>
      <c r="AD51" s="180"/>
      <c r="AE51" s="180"/>
      <c r="AF51" s="180"/>
      <c r="AG51" s="180"/>
      <c r="AH51" s="180"/>
      <c r="AI51" s="180"/>
      <c r="AJ51" s="180"/>
      <c r="AK51" s="180"/>
      <c r="AL51" s="180"/>
      <c r="AM51" s="161"/>
      <c r="AN51" s="149"/>
    </row>
    <row r="52" spans="1:40" ht="19.5" customHeight="1">
      <c r="A52" s="149"/>
      <c r="B52" s="157" t="s">
        <v>257</v>
      </c>
      <c r="C52" s="157">
        <f>COUNTIFS($B$11:$B$30,C$50,$C$11:$C$30,"A",$E$11:$E$30,"*")</f>
        <v>0</v>
      </c>
      <c r="D52" s="157">
        <f>COUNTIFS($B$11:$B$30,C$50,$C$11:$C$30,"B",$E$11:$E$30,"*")</f>
        <v>0</v>
      </c>
      <c r="E52" s="157">
        <f>COUNTIFS($B$11:$B$30,E$58,$C$11:$C$30,"A",$E$11:$E$30,"*")</f>
        <v>0</v>
      </c>
      <c r="F52" s="154">
        <f>COUNTIFS($B$11:$B$30,E$58,$C$11:$C$30,"B",$E$11:$E$30,"*")</f>
        <v>0</v>
      </c>
      <c r="G52" s="168"/>
      <c r="H52" s="199"/>
      <c r="I52" s="180"/>
      <c r="J52" s="180"/>
      <c r="K52" s="180"/>
      <c r="L52" s="180"/>
      <c r="M52" s="180"/>
      <c r="N52" s="180"/>
      <c r="O52" s="180"/>
      <c r="P52" s="180"/>
      <c r="Q52" s="180"/>
      <c r="R52" s="180"/>
      <c r="S52" s="180"/>
      <c r="T52" s="180"/>
      <c r="U52" s="180"/>
      <c r="V52" s="180"/>
      <c r="W52" s="180"/>
      <c r="X52" s="180"/>
      <c r="Y52" s="180"/>
      <c r="Z52" s="180"/>
      <c r="AA52" s="180"/>
      <c r="AB52" s="180"/>
      <c r="AC52" s="180"/>
      <c r="AD52" s="180"/>
      <c r="AE52" s="180"/>
      <c r="AF52" s="180"/>
      <c r="AG52" s="180"/>
      <c r="AH52" s="180"/>
      <c r="AI52" s="180"/>
      <c r="AJ52" s="180"/>
      <c r="AK52" s="180"/>
      <c r="AL52" s="180"/>
      <c r="AM52" s="161"/>
      <c r="AN52" s="149"/>
    </row>
    <row r="53" spans="1:40" ht="19.5" customHeight="1">
      <c r="A53" s="149"/>
      <c r="B53" s="160" t="s">
        <v>259</v>
      </c>
      <c r="C53" s="157">
        <f>COUNTIFS($B$11:$B$30,C$50,$C$11:$C$30,"C",$E$11:$E$30,"*")</f>
        <v>0</v>
      </c>
      <c r="D53" s="157">
        <f>COUNTIFS($B$11:$B$30,C$50,$C$11:$C$30,"D",$E$11:$E$30,"*")</f>
        <v>0</v>
      </c>
      <c r="E53" s="157">
        <f>COUNTIFS($B$11:$B$30,E$58,$C$11:$C$30,"C",$E$11:$E$30,"*")</f>
        <v>0</v>
      </c>
      <c r="F53" s="154">
        <f>COUNTIFS($B$11:$B$30,E$58,$C$11:$C$30,"D",$E$11:$E$30,"*")</f>
        <v>0</v>
      </c>
      <c r="G53" s="168"/>
      <c r="H53" s="199"/>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61"/>
      <c r="AN53" s="149"/>
    </row>
    <row r="54" spans="1:40" ht="19.5" customHeight="1">
      <c r="A54" s="149"/>
      <c r="B54" s="160" t="s">
        <v>260</v>
      </c>
      <c r="C54" s="179">
        <f>IF($AK$3="４週",SUMIFS($AK$11:$AK$30,$B$11:$B$30,C50)/4/$AH$5,IF($AK$3="歴月",SUMIFS($AK$11:$AK$30,$B$11:$B$30,C50)/$AL$5,"記載する期間を選択してください"))</f>
        <v>0</v>
      </c>
      <c r="D54" s="189"/>
      <c r="E54" s="179">
        <f>IF($AK$3="４週",SUMIFS($AK$11:$AK$30,$B$11:$B$30,E50)/4/$AH$5,IF($AK$3="歴月",SUMIFS($AK$11:$AK$30,$B$11:$B$30,E50)/$AL$5,"記載する期間を選択してください"))</f>
        <v>0</v>
      </c>
      <c r="F54" s="188"/>
      <c r="G54" s="188"/>
      <c r="H54" s="189"/>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61"/>
      <c r="AN54" s="149"/>
    </row>
    <row r="55" spans="1:40" ht="3" customHeight="1">
      <c r="A55" s="149"/>
      <c r="B55" s="145"/>
      <c r="C55" s="180">
        <v>10</v>
      </c>
      <c r="D55" s="180"/>
      <c r="E55" s="180">
        <f>C55+1</f>
        <v>11</v>
      </c>
      <c r="F55" s="180"/>
      <c r="G55" s="18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61"/>
      <c r="AN55" s="149"/>
    </row>
    <row r="56" spans="1:40" ht="15" customHeight="1">
      <c r="A56" s="147" t="s">
        <v>176</v>
      </c>
      <c r="B56" s="230"/>
      <c r="C56" s="230"/>
      <c r="D56" s="230"/>
      <c r="E56" s="230"/>
      <c r="F56" s="236"/>
      <c r="G56" s="230"/>
      <c r="H56" s="180"/>
      <c r="I56" s="180"/>
      <c r="J56" s="180"/>
      <c r="K56" s="180"/>
      <c r="L56" s="180"/>
      <c r="M56" s="180"/>
      <c r="N56" s="180"/>
      <c r="O56" s="180"/>
      <c r="P56" s="180"/>
      <c r="Q56" s="180"/>
      <c r="R56" s="180">
        <v>6</v>
      </c>
      <c r="S56" s="180"/>
      <c r="T56" s="180"/>
      <c r="U56" s="180"/>
      <c r="V56" s="180"/>
      <c r="W56" s="180"/>
      <c r="X56" s="180">
        <v>7</v>
      </c>
      <c r="Y56" s="180"/>
      <c r="Z56" s="180"/>
      <c r="AA56" s="180"/>
      <c r="AB56" s="180"/>
      <c r="AC56" s="180"/>
      <c r="AD56" s="180">
        <v>8</v>
      </c>
      <c r="AE56" s="180"/>
      <c r="AF56" s="180"/>
      <c r="AG56" s="243"/>
      <c r="AH56" s="243"/>
      <c r="AI56" s="243"/>
      <c r="AJ56" s="243">
        <v>9</v>
      </c>
      <c r="AK56" s="180"/>
      <c r="AL56" s="180"/>
      <c r="AM56" s="149"/>
    </row>
    <row r="57" spans="1:40" s="147" customFormat="1" ht="15" customHeight="1">
      <c r="A57" s="147" t="s">
        <v>58</v>
      </c>
      <c r="B57" s="159"/>
      <c r="C57" s="159"/>
      <c r="D57" s="159"/>
      <c r="E57" s="159"/>
      <c r="F57" s="159"/>
      <c r="G57" s="159"/>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row>
    <row r="58" spans="1:40" s="147" customFormat="1" ht="15" customHeight="1">
      <c r="A58" s="147" t="s">
        <v>177</v>
      </c>
      <c r="B58" s="159"/>
      <c r="C58" s="159"/>
      <c r="D58" s="159"/>
      <c r="E58" s="159"/>
      <c r="F58" s="159"/>
      <c r="G58" s="159"/>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6"/>
      <c r="AJ58" s="156"/>
      <c r="AK58" s="156"/>
      <c r="AL58" s="156"/>
      <c r="AM58" s="156"/>
    </row>
    <row r="59" spans="1:40" s="147" customFormat="1" ht="15" customHeight="1">
      <c r="A59" s="147" t="s">
        <v>46</v>
      </c>
      <c r="B59" s="159"/>
      <c r="C59" s="159"/>
      <c r="D59" s="159"/>
      <c r="E59" s="159"/>
      <c r="F59" s="159"/>
      <c r="G59" s="159"/>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156"/>
      <c r="AM59" s="156"/>
    </row>
    <row r="60" spans="1:40" s="147" customFormat="1" ht="15" customHeight="1">
      <c r="A60" s="147" t="s">
        <v>178</v>
      </c>
      <c r="B60" s="159"/>
      <c r="C60" s="159"/>
      <c r="D60" s="159"/>
      <c r="E60" s="159"/>
      <c r="F60" s="159"/>
      <c r="G60" s="159"/>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row>
    <row r="61" spans="1:40" ht="15" customHeight="1">
      <c r="A61" s="147" t="s">
        <v>179</v>
      </c>
      <c r="B61" s="169"/>
      <c r="C61" s="147"/>
      <c r="D61" s="147"/>
      <c r="E61" s="147"/>
      <c r="F61" s="147"/>
      <c r="G61" s="147"/>
    </row>
    <row r="62" spans="1:40" ht="15" customHeight="1">
      <c r="A62" s="147" t="s">
        <v>180</v>
      </c>
      <c r="B62" s="169"/>
      <c r="C62" s="147"/>
      <c r="D62" s="147"/>
      <c r="E62" s="147"/>
      <c r="F62" s="147"/>
      <c r="G62" s="147"/>
    </row>
    <row r="63" spans="1:40" ht="15" customHeight="1">
      <c r="A63" s="147"/>
      <c r="B63" s="157" t="s">
        <v>182</v>
      </c>
      <c r="C63" s="157" t="s">
        <v>183</v>
      </c>
      <c r="D63" s="157"/>
      <c r="E63" s="157"/>
      <c r="F63" s="147"/>
      <c r="G63" s="147"/>
    </row>
    <row r="64" spans="1:40" ht="15" customHeight="1">
      <c r="A64" s="147"/>
      <c r="B64" s="170" t="s">
        <v>186</v>
      </c>
      <c r="C64" s="181" t="s">
        <v>187</v>
      </c>
      <c r="D64" s="181"/>
      <c r="E64" s="181"/>
      <c r="F64" s="147"/>
      <c r="G64" s="147"/>
    </row>
    <row r="65" spans="1:7" ht="15" customHeight="1">
      <c r="A65" s="147"/>
      <c r="B65" s="170" t="s">
        <v>188</v>
      </c>
      <c r="C65" s="181" t="s">
        <v>189</v>
      </c>
      <c r="D65" s="181"/>
      <c r="E65" s="181"/>
      <c r="F65" s="147"/>
      <c r="G65" s="147"/>
    </row>
    <row r="66" spans="1:7" ht="15" customHeight="1">
      <c r="A66" s="147"/>
      <c r="B66" s="170" t="s">
        <v>190</v>
      </c>
      <c r="C66" s="181" t="s">
        <v>191</v>
      </c>
      <c r="D66" s="181"/>
      <c r="E66" s="181"/>
      <c r="F66" s="147"/>
      <c r="G66" s="147"/>
    </row>
    <row r="67" spans="1:7" ht="15" customHeight="1">
      <c r="A67" s="147"/>
      <c r="B67" s="170" t="s">
        <v>193</v>
      </c>
      <c r="C67" s="181" t="s">
        <v>194</v>
      </c>
      <c r="D67" s="181"/>
      <c r="E67" s="181"/>
      <c r="F67" s="147"/>
      <c r="G67" s="147"/>
    </row>
    <row r="68" spans="1:7" ht="15" customHeight="1">
      <c r="A68" s="147"/>
      <c r="B68" s="147" t="s">
        <v>196</v>
      </c>
      <c r="C68" s="147"/>
      <c r="D68" s="147"/>
      <c r="E68" s="147"/>
      <c r="F68" s="147"/>
      <c r="G68" s="147"/>
    </row>
    <row r="69" spans="1:7" ht="15" customHeight="1">
      <c r="A69" s="147"/>
      <c r="B69" s="147" t="s">
        <v>35</v>
      </c>
      <c r="C69" s="147"/>
      <c r="D69" s="147"/>
      <c r="E69" s="147"/>
      <c r="F69" s="147"/>
      <c r="G69" s="147"/>
    </row>
    <row r="70" spans="1:7" ht="15" customHeight="1">
      <c r="A70" s="147"/>
      <c r="B70" s="147" t="s">
        <v>197</v>
      </c>
      <c r="C70" s="147"/>
      <c r="D70" s="147"/>
      <c r="E70" s="147"/>
      <c r="F70" s="147"/>
      <c r="G70" s="147"/>
    </row>
    <row r="71" spans="1:7" ht="15" customHeight="1">
      <c r="A71" s="147" t="s">
        <v>198</v>
      </c>
      <c r="B71" s="169"/>
      <c r="C71" s="147"/>
      <c r="D71" s="147"/>
      <c r="E71" s="147"/>
      <c r="F71" s="147"/>
      <c r="G71" s="147"/>
    </row>
    <row r="72" spans="1:7" ht="15" customHeight="1">
      <c r="A72" s="147" t="s">
        <v>341</v>
      </c>
      <c r="B72" s="169"/>
      <c r="C72" s="147"/>
      <c r="D72" s="147"/>
      <c r="E72" s="147"/>
      <c r="F72" s="147"/>
      <c r="G72" s="147"/>
    </row>
    <row r="73" spans="1:7" ht="15" customHeight="1">
      <c r="A73" s="147" t="s">
        <v>199</v>
      </c>
      <c r="B73" s="169"/>
      <c r="C73" s="147"/>
      <c r="D73" s="147"/>
      <c r="E73" s="147"/>
      <c r="F73" s="147"/>
      <c r="G73" s="147"/>
    </row>
    <row r="74" spans="1:7" ht="15" customHeight="1">
      <c r="A74" s="147" t="s">
        <v>200</v>
      </c>
      <c r="B74" s="169"/>
      <c r="C74" s="147"/>
      <c r="D74" s="147"/>
      <c r="E74" s="147"/>
      <c r="F74" s="147"/>
      <c r="G74" s="147"/>
    </row>
    <row r="75" spans="1:7" ht="15" customHeight="1">
      <c r="A75" s="147" t="s">
        <v>202</v>
      </c>
      <c r="B75" s="169"/>
      <c r="C75" s="147"/>
      <c r="D75" s="147"/>
      <c r="E75" s="147"/>
      <c r="F75" s="147"/>
      <c r="G75" s="147"/>
    </row>
    <row r="76" spans="1:7" ht="15" customHeight="1">
      <c r="A76" s="147" t="s">
        <v>204</v>
      </c>
      <c r="B76" s="169"/>
      <c r="C76" s="147"/>
      <c r="D76" s="147"/>
      <c r="E76" s="147"/>
      <c r="F76" s="147"/>
      <c r="G76" s="147"/>
    </row>
    <row r="77" spans="1:7" ht="15" customHeight="1">
      <c r="A77" s="147"/>
      <c r="B77" s="147" t="s">
        <v>104</v>
      </c>
      <c r="C77" s="147"/>
      <c r="D77" s="147"/>
      <c r="E77" s="147"/>
      <c r="F77" s="147"/>
      <c r="G77" s="147"/>
    </row>
    <row r="78" spans="1:7" ht="15" customHeight="1">
      <c r="A78" s="147"/>
      <c r="B78" s="147" t="s">
        <v>206</v>
      </c>
      <c r="C78" s="147"/>
      <c r="D78" s="147"/>
      <c r="E78" s="147"/>
      <c r="F78" s="147"/>
      <c r="G78" s="147"/>
    </row>
    <row r="79" spans="1:7" ht="15" customHeight="1">
      <c r="A79" s="147" t="s">
        <v>138</v>
      </c>
      <c r="B79" s="169"/>
      <c r="C79" s="147"/>
      <c r="D79" s="147"/>
      <c r="E79" s="147"/>
      <c r="F79" s="147"/>
      <c r="G79" s="147"/>
    </row>
    <row r="80" spans="1:7" ht="15" customHeight="1">
      <c r="A80" s="147" t="s">
        <v>208</v>
      </c>
      <c r="B80" s="169"/>
      <c r="C80" s="147"/>
      <c r="D80" s="147"/>
      <c r="E80" s="147"/>
      <c r="F80" s="147"/>
      <c r="G80" s="147"/>
    </row>
    <row r="81" spans="1:7" ht="15" customHeight="1">
      <c r="A81" s="147" t="s">
        <v>209</v>
      </c>
      <c r="B81" s="169"/>
      <c r="C81" s="147"/>
      <c r="D81" s="147"/>
      <c r="E81" s="147"/>
      <c r="F81" s="147"/>
      <c r="G81" s="147"/>
    </row>
    <row r="82" spans="1:7" ht="15" customHeight="1">
      <c r="A82" s="147" t="s">
        <v>211</v>
      </c>
      <c r="B82" s="169"/>
      <c r="C82" s="147"/>
      <c r="D82" s="147"/>
      <c r="E82" s="147"/>
      <c r="F82" s="147"/>
      <c r="G82" s="147"/>
    </row>
    <row r="83" spans="1:7" ht="15" customHeight="1">
      <c r="A83" s="147" t="s">
        <v>213</v>
      </c>
      <c r="B83" s="169"/>
      <c r="C83" s="147"/>
      <c r="D83" s="147"/>
      <c r="E83" s="147"/>
      <c r="F83" s="147"/>
      <c r="G83" s="147"/>
    </row>
    <row r="84" spans="1:7" ht="15" customHeight="1">
      <c r="A84" s="147" t="s">
        <v>66</v>
      </c>
      <c r="B84" s="169"/>
      <c r="C84" s="147"/>
      <c r="D84" s="147"/>
      <c r="E84" s="147"/>
      <c r="F84" s="147"/>
      <c r="G84" s="147"/>
    </row>
    <row r="85" spans="1:7" ht="15" customHeight="1">
      <c r="A85" s="147" t="s">
        <v>215</v>
      </c>
      <c r="B85" s="169"/>
      <c r="C85" s="147"/>
      <c r="D85" s="147"/>
      <c r="E85" s="147"/>
      <c r="F85" s="147"/>
      <c r="G85" s="147"/>
    </row>
    <row r="86" spans="1:7" ht="15" customHeight="1">
      <c r="A86" s="147" t="s">
        <v>216</v>
      </c>
      <c r="B86" s="169"/>
      <c r="C86" s="147"/>
      <c r="D86" s="147"/>
      <c r="E86" s="147"/>
      <c r="F86" s="147"/>
      <c r="G86" s="147"/>
    </row>
  </sheetData>
  <mergeCells count="11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B36:K36"/>
    <mergeCell ref="L36:O36"/>
    <mergeCell ref="B37:K37"/>
    <mergeCell ref="L37:O37"/>
    <mergeCell ref="A40:B40"/>
    <mergeCell ref="C40:D40"/>
    <mergeCell ref="E40:H40"/>
    <mergeCell ref="A41:B41"/>
    <mergeCell ref="C41:D41"/>
    <mergeCell ref="E41:H41"/>
    <mergeCell ref="C44:D44"/>
    <mergeCell ref="E44:H44"/>
    <mergeCell ref="I44:N44"/>
    <mergeCell ref="O44:T44"/>
    <mergeCell ref="U44:Z44"/>
    <mergeCell ref="AA44:AF44"/>
    <mergeCell ref="AG44:AK44"/>
    <mergeCell ref="AL44:AM44"/>
    <mergeCell ref="F45:H45"/>
    <mergeCell ref="I45:K45"/>
    <mergeCell ref="L45:N45"/>
    <mergeCell ref="O45:Q45"/>
    <mergeCell ref="R45:T45"/>
    <mergeCell ref="U45:W45"/>
    <mergeCell ref="X45:Z45"/>
    <mergeCell ref="AA45:AC45"/>
    <mergeCell ref="AD45:AF45"/>
    <mergeCell ref="AG45:AI45"/>
    <mergeCell ref="AJ45:AK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C48:D48"/>
    <mergeCell ref="E48:H48"/>
    <mergeCell ref="I48:N48"/>
    <mergeCell ref="O48:T48"/>
    <mergeCell ref="U48:Z48"/>
    <mergeCell ref="AA48:AF48"/>
    <mergeCell ref="AG48:AK48"/>
    <mergeCell ref="AL48:AM48"/>
    <mergeCell ref="C50:D50"/>
    <mergeCell ref="E50:H50"/>
    <mergeCell ref="F51:H51"/>
    <mergeCell ref="F52:H52"/>
    <mergeCell ref="F53:H53"/>
    <mergeCell ref="C54:D54"/>
    <mergeCell ref="E54:H54"/>
    <mergeCell ref="C63:E63"/>
    <mergeCell ref="C64:E64"/>
    <mergeCell ref="C65:E65"/>
    <mergeCell ref="C66:E66"/>
    <mergeCell ref="C67:E67"/>
    <mergeCell ref="A7:A10"/>
    <mergeCell ref="B7:B8"/>
    <mergeCell ref="C7:C10"/>
    <mergeCell ref="D7:D10"/>
    <mergeCell ref="E7:E10"/>
    <mergeCell ref="AK7:AK10"/>
    <mergeCell ref="AL7:AL10"/>
    <mergeCell ref="AM7:AN10"/>
    <mergeCell ref="B9:B10"/>
  </mergeCells>
  <phoneticPr fontId="4"/>
  <dataValidations count="8">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operator="greaterThanOrEqual" allowBlank="1" showDropDown="0" showInputMessage="1" showErrorMessage="1" sqref="I38:I39 L38:L39 L42 I42"/>
    <dataValidation type="whole" operator="greaterThanOrEqual" allowBlank="1" showDropDown="0" showInputMessage="1" showErrorMessage="1" sqref="L37:O37">
      <formula1>0</formula1>
    </dataValidation>
    <dataValidation type="list" allowBlank="1" showDropDown="0" showInputMessage="1" showErrorMessage="1" sqref="B37:K37">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DropDown="0" showInputMessage="1" showErrorMessage="0" sqref="B11:B12"/>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sheetPr codeName="Sheet29">
    <pageSetUpPr fitToPage="1"/>
  </sheetPr>
  <dimension ref="A1:AQ80"/>
  <sheetViews>
    <sheetView showGridLines="0" view="pageBreakPreview" zoomScaleSheetLayoutView="100" workbookViewId="0">
      <selection activeCell="Y21" sqref="Y21"/>
    </sheetView>
  </sheetViews>
  <sheetFormatPr defaultColWidth="8.25" defaultRowHeight="21" customHeight="1"/>
  <cols>
    <col min="1" max="1" width="2.625" style="145" customWidth="1"/>
    <col min="2" max="2" width="17.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351</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151</v>
      </c>
      <c r="AH5" s="208">
        <v>40</v>
      </c>
      <c r="AI5" s="208"/>
      <c r="AJ5" s="208"/>
      <c r="AK5" s="204" t="s">
        <v>152</v>
      </c>
      <c r="AL5" s="215">
        <v>160</v>
      </c>
      <c r="AM5" s="204" t="s">
        <v>153</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154</v>
      </c>
      <c r="B7" s="163" t="s">
        <v>136</v>
      </c>
      <c r="C7" s="172" t="s">
        <v>156</v>
      </c>
      <c r="D7" s="157" t="s">
        <v>158</v>
      </c>
      <c r="E7" s="154" t="s">
        <v>159</v>
      </c>
      <c r="F7" s="193" t="s">
        <v>162</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163</v>
      </c>
      <c r="AL7" s="160" t="s">
        <v>165</v>
      </c>
      <c r="AM7" s="220" t="s">
        <v>3</v>
      </c>
      <c r="AN7" s="220"/>
    </row>
    <row r="8" spans="1:40" ht="15" customHeight="1">
      <c r="A8" s="152"/>
      <c r="B8" s="164"/>
      <c r="C8" s="173"/>
      <c r="D8" s="157"/>
      <c r="E8" s="154"/>
      <c r="F8" s="157" t="s">
        <v>167</v>
      </c>
      <c r="G8" s="157"/>
      <c r="H8" s="157"/>
      <c r="I8" s="157"/>
      <c r="J8" s="157"/>
      <c r="K8" s="157"/>
      <c r="L8" s="157"/>
      <c r="M8" s="157" t="s">
        <v>168</v>
      </c>
      <c r="N8" s="157"/>
      <c r="O8" s="157"/>
      <c r="P8" s="157"/>
      <c r="Q8" s="157"/>
      <c r="R8" s="157"/>
      <c r="S8" s="157"/>
      <c r="T8" s="157" t="s">
        <v>170</v>
      </c>
      <c r="U8" s="157"/>
      <c r="V8" s="157"/>
      <c r="W8" s="157"/>
      <c r="X8" s="157"/>
      <c r="Y8" s="157"/>
      <c r="Z8" s="157"/>
      <c r="AA8" s="157" t="s">
        <v>173</v>
      </c>
      <c r="AB8" s="157"/>
      <c r="AC8" s="157"/>
      <c r="AD8" s="157"/>
      <c r="AE8" s="157"/>
      <c r="AF8" s="157"/>
      <c r="AG8" s="157"/>
      <c r="AH8" s="157" t="s">
        <v>174</v>
      </c>
      <c r="AI8" s="157"/>
      <c r="AJ8" s="157"/>
      <c r="AK8" s="189"/>
      <c r="AL8" s="160"/>
      <c r="AM8" s="220"/>
      <c r="AN8" s="220"/>
    </row>
    <row r="9" spans="1:40" ht="15" customHeight="1">
      <c r="A9" s="152"/>
      <c r="B9" s="165" t="s">
        <v>221</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c r="C11" s="176"/>
      <c r="D11" s="183"/>
      <c r="E11" s="191"/>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71"/>
      <c r="AI11" s="371"/>
      <c r="AJ11" s="371"/>
      <c r="AK11" s="214">
        <f t="shared" ref="AK11:AK31" si="0">+SUM(F11:AJ11)</f>
        <v>0</v>
      </c>
      <c r="AL11" s="216">
        <f t="shared" ref="AL11:AL31" si="1">IF($AK$3="４週",AK11/4,AK11/(DAY(EOMONTH($F$9,0))/7))</f>
        <v>0</v>
      </c>
      <c r="AM11" s="221"/>
      <c r="AN11" s="221"/>
    </row>
    <row r="12" spans="1:40" ht="18" customHeight="1">
      <c r="A12" s="153">
        <v>2</v>
      </c>
      <c r="B12" s="229"/>
      <c r="C12" s="176"/>
      <c r="D12" s="183"/>
      <c r="E12" s="191"/>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71"/>
      <c r="AI12" s="371"/>
      <c r="AJ12" s="371"/>
      <c r="AK12" s="214">
        <f t="shared" si="0"/>
        <v>0</v>
      </c>
      <c r="AL12" s="216">
        <f t="shared" si="1"/>
        <v>0</v>
      </c>
      <c r="AM12" s="221"/>
      <c r="AN12" s="221"/>
    </row>
    <row r="13" spans="1:40" ht="18" customHeight="1">
      <c r="A13" s="153">
        <v>3</v>
      </c>
      <c r="B13" s="229"/>
      <c r="C13" s="176"/>
      <c r="D13" s="183"/>
      <c r="E13" s="191"/>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71"/>
      <c r="AI13" s="371"/>
      <c r="AJ13" s="371"/>
      <c r="AK13" s="214">
        <f t="shared" si="0"/>
        <v>0</v>
      </c>
      <c r="AL13" s="216">
        <f t="shared" si="1"/>
        <v>0</v>
      </c>
      <c r="AM13" s="221"/>
      <c r="AN13" s="221"/>
    </row>
    <row r="14" spans="1:40" ht="18" customHeight="1">
      <c r="A14" s="153">
        <v>4</v>
      </c>
      <c r="B14" s="229"/>
      <c r="C14" s="176"/>
      <c r="D14" s="183"/>
      <c r="E14" s="191"/>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71"/>
      <c r="AI14" s="371"/>
      <c r="AJ14" s="371"/>
      <c r="AK14" s="214">
        <f t="shared" si="0"/>
        <v>0</v>
      </c>
      <c r="AL14" s="216">
        <f t="shared" si="1"/>
        <v>0</v>
      </c>
      <c r="AM14" s="221"/>
      <c r="AN14" s="221"/>
    </row>
    <row r="15" spans="1:40" ht="18" customHeight="1">
      <c r="A15" s="153">
        <v>5</v>
      </c>
      <c r="B15" s="229"/>
      <c r="C15" s="176"/>
      <c r="D15" s="183"/>
      <c r="E15" s="191"/>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71"/>
      <c r="AI15" s="371"/>
      <c r="AJ15" s="371"/>
      <c r="AK15" s="214">
        <f t="shared" si="0"/>
        <v>0</v>
      </c>
      <c r="AL15" s="216">
        <f t="shared" si="1"/>
        <v>0</v>
      </c>
      <c r="AM15" s="221"/>
      <c r="AN15" s="221"/>
    </row>
    <row r="16" spans="1:40" ht="18" customHeight="1">
      <c r="A16" s="153">
        <v>6</v>
      </c>
      <c r="B16" s="229"/>
      <c r="C16" s="176"/>
      <c r="D16" s="183"/>
      <c r="E16" s="191"/>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71"/>
      <c r="AI16" s="371"/>
      <c r="AJ16" s="371"/>
      <c r="AK16" s="214">
        <f t="shared" si="0"/>
        <v>0</v>
      </c>
      <c r="AL16" s="216">
        <f t="shared" si="1"/>
        <v>0</v>
      </c>
      <c r="AM16" s="221"/>
      <c r="AN16" s="221"/>
    </row>
    <row r="17" spans="1:40" ht="18" customHeight="1">
      <c r="A17" s="153">
        <v>7</v>
      </c>
      <c r="B17" s="229"/>
      <c r="C17" s="176"/>
      <c r="D17" s="183"/>
      <c r="E17" s="191"/>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71"/>
      <c r="AI17" s="371"/>
      <c r="AJ17" s="371"/>
      <c r="AK17" s="214">
        <f t="shared" si="0"/>
        <v>0</v>
      </c>
      <c r="AL17" s="216">
        <f t="shared" si="1"/>
        <v>0</v>
      </c>
      <c r="AM17" s="221"/>
      <c r="AN17" s="221"/>
    </row>
    <row r="18" spans="1:40" ht="18" customHeight="1">
      <c r="A18" s="153">
        <v>8</v>
      </c>
      <c r="B18" s="229"/>
      <c r="C18" s="176"/>
      <c r="D18" s="183"/>
      <c r="E18" s="191"/>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71"/>
      <c r="AI18" s="371"/>
      <c r="AJ18" s="371"/>
      <c r="AK18" s="214">
        <f t="shared" si="0"/>
        <v>0</v>
      </c>
      <c r="AL18" s="216">
        <f t="shared" si="1"/>
        <v>0</v>
      </c>
      <c r="AM18" s="221"/>
      <c r="AN18" s="221"/>
    </row>
    <row r="19" spans="1:40" ht="18" customHeight="1">
      <c r="A19" s="153">
        <v>9</v>
      </c>
      <c r="B19" s="229"/>
      <c r="C19" s="176"/>
      <c r="D19" s="183"/>
      <c r="E19" s="191"/>
      <c r="F19" s="368"/>
      <c r="G19" s="368"/>
      <c r="H19" s="368"/>
      <c r="I19" s="368"/>
      <c r="J19" s="368"/>
      <c r="K19" s="368"/>
      <c r="L19" s="368"/>
      <c r="M19" s="368"/>
      <c r="N19" s="368"/>
      <c r="O19" s="368"/>
      <c r="P19" s="368"/>
      <c r="Q19" s="368"/>
      <c r="R19" s="368"/>
      <c r="S19" s="368"/>
      <c r="T19" s="368"/>
      <c r="U19" s="368"/>
      <c r="V19" s="368"/>
      <c r="W19" s="368"/>
      <c r="X19" s="368"/>
      <c r="Y19" s="368"/>
      <c r="Z19" s="368"/>
      <c r="AA19" s="368"/>
      <c r="AB19" s="368"/>
      <c r="AC19" s="368"/>
      <c r="AD19" s="368"/>
      <c r="AE19" s="368"/>
      <c r="AF19" s="368"/>
      <c r="AG19" s="368"/>
      <c r="AH19" s="371"/>
      <c r="AI19" s="371"/>
      <c r="AJ19" s="371"/>
      <c r="AK19" s="214">
        <f t="shared" si="0"/>
        <v>0</v>
      </c>
      <c r="AL19" s="216">
        <f t="shared" si="1"/>
        <v>0</v>
      </c>
      <c r="AM19" s="221"/>
      <c r="AN19" s="221"/>
    </row>
    <row r="20" spans="1:40" ht="18" customHeight="1">
      <c r="A20" s="153">
        <v>10</v>
      </c>
      <c r="B20" s="229"/>
      <c r="C20" s="176"/>
      <c r="D20" s="183"/>
      <c r="E20" s="191"/>
      <c r="F20" s="368"/>
      <c r="G20" s="368"/>
      <c r="H20" s="368"/>
      <c r="I20" s="368"/>
      <c r="J20" s="368"/>
      <c r="K20" s="368"/>
      <c r="L20" s="368"/>
      <c r="M20" s="368"/>
      <c r="N20" s="368"/>
      <c r="O20" s="368"/>
      <c r="P20" s="368"/>
      <c r="Q20" s="368"/>
      <c r="R20" s="368"/>
      <c r="S20" s="368"/>
      <c r="T20" s="368"/>
      <c r="U20" s="368"/>
      <c r="V20" s="368"/>
      <c r="W20" s="368"/>
      <c r="X20" s="368"/>
      <c r="Y20" s="368"/>
      <c r="Z20" s="368"/>
      <c r="AA20" s="368"/>
      <c r="AB20" s="368"/>
      <c r="AC20" s="368"/>
      <c r="AD20" s="368"/>
      <c r="AE20" s="368"/>
      <c r="AF20" s="368"/>
      <c r="AG20" s="368"/>
      <c r="AH20" s="371"/>
      <c r="AI20" s="371"/>
      <c r="AJ20" s="371"/>
      <c r="AK20" s="214">
        <f t="shared" si="0"/>
        <v>0</v>
      </c>
      <c r="AL20" s="216">
        <f t="shared" si="1"/>
        <v>0</v>
      </c>
      <c r="AM20" s="221"/>
      <c r="AN20" s="221"/>
    </row>
    <row r="21" spans="1:40" ht="18" customHeight="1">
      <c r="A21" s="153">
        <v>11</v>
      </c>
      <c r="B21" s="229"/>
      <c r="C21" s="176"/>
      <c r="D21" s="183"/>
      <c r="E21" s="191"/>
      <c r="F21" s="371"/>
      <c r="G21" s="371"/>
      <c r="H21" s="371"/>
      <c r="I21" s="371"/>
      <c r="J21" s="371"/>
      <c r="K21" s="371"/>
      <c r="L21" s="371"/>
      <c r="M21" s="371"/>
      <c r="N21" s="371"/>
      <c r="O21" s="371"/>
      <c r="P21" s="371"/>
      <c r="Q21" s="371"/>
      <c r="R21" s="371"/>
      <c r="S21" s="371"/>
      <c r="T21" s="371"/>
      <c r="U21" s="371"/>
      <c r="V21" s="371"/>
      <c r="W21" s="371"/>
      <c r="X21" s="371"/>
      <c r="Y21" s="371"/>
      <c r="Z21" s="371"/>
      <c r="AA21" s="371"/>
      <c r="AB21" s="371"/>
      <c r="AC21" s="371"/>
      <c r="AD21" s="371"/>
      <c r="AE21" s="371"/>
      <c r="AF21" s="371"/>
      <c r="AG21" s="371"/>
      <c r="AH21" s="371"/>
      <c r="AI21" s="371"/>
      <c r="AJ21" s="371"/>
      <c r="AK21" s="214">
        <f t="shared" si="0"/>
        <v>0</v>
      </c>
      <c r="AL21" s="216">
        <f t="shared" si="1"/>
        <v>0</v>
      </c>
      <c r="AM21" s="221"/>
      <c r="AN21" s="221"/>
    </row>
    <row r="22" spans="1:40" ht="18" customHeight="1">
      <c r="A22" s="153">
        <v>12</v>
      </c>
      <c r="B22" s="229"/>
      <c r="C22" s="176"/>
      <c r="D22" s="183"/>
      <c r="E22" s="191"/>
      <c r="F22" s="371"/>
      <c r="G22" s="371"/>
      <c r="H22" s="371"/>
      <c r="I22" s="371"/>
      <c r="J22" s="371"/>
      <c r="K22" s="371"/>
      <c r="L22" s="371"/>
      <c r="M22" s="371"/>
      <c r="N22" s="371"/>
      <c r="O22" s="371"/>
      <c r="P22" s="371"/>
      <c r="Q22" s="371"/>
      <c r="R22" s="371"/>
      <c r="S22" s="371"/>
      <c r="T22" s="371"/>
      <c r="U22" s="371"/>
      <c r="V22" s="371"/>
      <c r="W22" s="371"/>
      <c r="X22" s="371"/>
      <c r="Y22" s="371"/>
      <c r="Z22" s="371"/>
      <c r="AA22" s="371"/>
      <c r="AB22" s="371"/>
      <c r="AC22" s="371"/>
      <c r="AD22" s="371"/>
      <c r="AE22" s="371"/>
      <c r="AF22" s="371"/>
      <c r="AG22" s="371"/>
      <c r="AH22" s="371"/>
      <c r="AI22" s="371"/>
      <c r="AJ22" s="371"/>
      <c r="AK22" s="214">
        <f t="shared" si="0"/>
        <v>0</v>
      </c>
      <c r="AL22" s="216">
        <f t="shared" si="1"/>
        <v>0</v>
      </c>
      <c r="AM22" s="221"/>
      <c r="AN22" s="221"/>
    </row>
    <row r="23" spans="1:40" ht="18" customHeight="1">
      <c r="A23" s="153">
        <v>13</v>
      </c>
      <c r="B23" s="229"/>
      <c r="C23" s="176"/>
      <c r="D23" s="183"/>
      <c r="E23" s="191"/>
      <c r="F23" s="371"/>
      <c r="G23" s="371"/>
      <c r="H23" s="371"/>
      <c r="I23" s="371"/>
      <c r="J23" s="371"/>
      <c r="K23" s="371"/>
      <c r="L23" s="371"/>
      <c r="M23" s="371"/>
      <c r="N23" s="371"/>
      <c r="O23" s="371"/>
      <c r="P23" s="371"/>
      <c r="Q23" s="371"/>
      <c r="R23" s="371"/>
      <c r="S23" s="371"/>
      <c r="T23" s="371"/>
      <c r="U23" s="371"/>
      <c r="V23" s="371"/>
      <c r="W23" s="371"/>
      <c r="X23" s="371"/>
      <c r="Y23" s="371"/>
      <c r="Z23" s="371"/>
      <c r="AA23" s="371"/>
      <c r="AB23" s="371"/>
      <c r="AC23" s="371"/>
      <c r="AD23" s="371"/>
      <c r="AE23" s="371"/>
      <c r="AF23" s="371"/>
      <c r="AG23" s="371"/>
      <c r="AH23" s="371"/>
      <c r="AI23" s="371"/>
      <c r="AJ23" s="371"/>
      <c r="AK23" s="214">
        <f t="shared" si="0"/>
        <v>0</v>
      </c>
      <c r="AL23" s="216">
        <f t="shared" si="1"/>
        <v>0</v>
      </c>
      <c r="AM23" s="221"/>
      <c r="AN23" s="221"/>
    </row>
    <row r="24" spans="1:40" ht="18" customHeight="1">
      <c r="A24" s="153">
        <v>14</v>
      </c>
      <c r="B24" s="229"/>
      <c r="C24" s="176"/>
      <c r="D24" s="183"/>
      <c r="E24" s="191"/>
      <c r="F24" s="371"/>
      <c r="G24" s="371"/>
      <c r="H24" s="371"/>
      <c r="I24" s="371"/>
      <c r="J24" s="371"/>
      <c r="K24" s="371"/>
      <c r="L24" s="371"/>
      <c r="M24" s="371"/>
      <c r="N24" s="371"/>
      <c r="O24" s="371"/>
      <c r="P24" s="371"/>
      <c r="Q24" s="371"/>
      <c r="R24" s="371"/>
      <c r="S24" s="371"/>
      <c r="T24" s="371"/>
      <c r="U24" s="371"/>
      <c r="V24" s="371"/>
      <c r="W24" s="371"/>
      <c r="X24" s="371"/>
      <c r="Y24" s="371"/>
      <c r="Z24" s="371"/>
      <c r="AA24" s="371"/>
      <c r="AB24" s="371"/>
      <c r="AC24" s="371"/>
      <c r="AD24" s="371"/>
      <c r="AE24" s="371"/>
      <c r="AF24" s="371"/>
      <c r="AG24" s="371"/>
      <c r="AH24" s="371"/>
      <c r="AI24" s="371"/>
      <c r="AJ24" s="371"/>
      <c r="AK24" s="214">
        <f t="shared" si="0"/>
        <v>0</v>
      </c>
      <c r="AL24" s="216">
        <f t="shared" si="1"/>
        <v>0</v>
      </c>
      <c r="AM24" s="221"/>
      <c r="AN24" s="221"/>
    </row>
    <row r="25" spans="1:40" ht="18" customHeight="1">
      <c r="A25" s="153">
        <v>15</v>
      </c>
      <c r="B25" s="229"/>
      <c r="C25" s="176"/>
      <c r="D25" s="183"/>
      <c r="E25" s="191"/>
      <c r="F25" s="371"/>
      <c r="G25" s="371"/>
      <c r="H25" s="371"/>
      <c r="I25" s="371"/>
      <c r="J25" s="371"/>
      <c r="K25" s="371"/>
      <c r="L25" s="371"/>
      <c r="M25" s="371"/>
      <c r="N25" s="371"/>
      <c r="O25" s="371"/>
      <c r="P25" s="371"/>
      <c r="Q25" s="371"/>
      <c r="R25" s="371"/>
      <c r="S25" s="371"/>
      <c r="T25" s="371"/>
      <c r="U25" s="371"/>
      <c r="V25" s="371"/>
      <c r="W25" s="371"/>
      <c r="X25" s="371"/>
      <c r="Y25" s="371"/>
      <c r="Z25" s="371"/>
      <c r="AA25" s="371"/>
      <c r="AB25" s="371"/>
      <c r="AC25" s="371"/>
      <c r="AD25" s="371"/>
      <c r="AE25" s="371"/>
      <c r="AF25" s="371"/>
      <c r="AG25" s="371"/>
      <c r="AH25" s="371"/>
      <c r="AI25" s="371"/>
      <c r="AJ25" s="371"/>
      <c r="AK25" s="214">
        <f t="shared" si="0"/>
        <v>0</v>
      </c>
      <c r="AL25" s="216">
        <f t="shared" si="1"/>
        <v>0</v>
      </c>
      <c r="AM25" s="221"/>
      <c r="AN25" s="221"/>
    </row>
    <row r="26" spans="1:40" ht="18" customHeight="1">
      <c r="A26" s="153">
        <v>16</v>
      </c>
      <c r="B26" s="229"/>
      <c r="C26" s="176"/>
      <c r="D26" s="183"/>
      <c r="E26" s="191"/>
      <c r="F26" s="371"/>
      <c r="G26" s="371"/>
      <c r="H26" s="371"/>
      <c r="I26" s="371"/>
      <c r="J26" s="371"/>
      <c r="K26" s="371"/>
      <c r="L26" s="371"/>
      <c r="M26" s="371"/>
      <c r="N26" s="371"/>
      <c r="O26" s="371"/>
      <c r="P26" s="371"/>
      <c r="Q26" s="371"/>
      <c r="R26" s="371"/>
      <c r="S26" s="371"/>
      <c r="T26" s="371"/>
      <c r="U26" s="371"/>
      <c r="V26" s="371"/>
      <c r="W26" s="371"/>
      <c r="X26" s="371"/>
      <c r="Y26" s="371"/>
      <c r="Z26" s="371"/>
      <c r="AA26" s="371"/>
      <c r="AB26" s="371"/>
      <c r="AC26" s="371"/>
      <c r="AD26" s="371"/>
      <c r="AE26" s="371"/>
      <c r="AF26" s="371"/>
      <c r="AG26" s="371"/>
      <c r="AH26" s="371"/>
      <c r="AI26" s="371"/>
      <c r="AJ26" s="371"/>
      <c r="AK26" s="214">
        <f t="shared" si="0"/>
        <v>0</v>
      </c>
      <c r="AL26" s="216">
        <f t="shared" si="1"/>
        <v>0</v>
      </c>
      <c r="AM26" s="221"/>
      <c r="AN26" s="221"/>
    </row>
    <row r="27" spans="1:40" ht="18" customHeight="1">
      <c r="A27" s="153">
        <v>17</v>
      </c>
      <c r="B27" s="229"/>
      <c r="C27" s="176"/>
      <c r="D27" s="183"/>
      <c r="E27" s="191"/>
      <c r="F27" s="371"/>
      <c r="G27" s="371"/>
      <c r="H27" s="371"/>
      <c r="I27" s="371"/>
      <c r="J27" s="371"/>
      <c r="K27" s="371"/>
      <c r="L27" s="371"/>
      <c r="M27" s="371"/>
      <c r="N27" s="371"/>
      <c r="O27" s="371"/>
      <c r="P27" s="371"/>
      <c r="Q27" s="371"/>
      <c r="R27" s="371"/>
      <c r="S27" s="371"/>
      <c r="T27" s="371"/>
      <c r="U27" s="371"/>
      <c r="V27" s="371"/>
      <c r="W27" s="371"/>
      <c r="X27" s="371"/>
      <c r="Y27" s="371"/>
      <c r="Z27" s="371"/>
      <c r="AA27" s="371"/>
      <c r="AB27" s="371"/>
      <c r="AC27" s="371"/>
      <c r="AD27" s="371"/>
      <c r="AE27" s="371"/>
      <c r="AF27" s="371"/>
      <c r="AG27" s="371"/>
      <c r="AH27" s="371"/>
      <c r="AI27" s="371"/>
      <c r="AJ27" s="371"/>
      <c r="AK27" s="214">
        <f t="shared" si="0"/>
        <v>0</v>
      </c>
      <c r="AL27" s="216">
        <f t="shared" si="1"/>
        <v>0</v>
      </c>
      <c r="AM27" s="221"/>
      <c r="AN27" s="221"/>
    </row>
    <row r="28" spans="1:40" ht="18" customHeight="1">
      <c r="A28" s="153">
        <v>18</v>
      </c>
      <c r="B28" s="229"/>
      <c r="C28" s="176"/>
      <c r="D28" s="183"/>
      <c r="E28" s="191"/>
      <c r="F28" s="371"/>
      <c r="G28" s="371"/>
      <c r="H28" s="371"/>
      <c r="I28" s="371"/>
      <c r="J28" s="371"/>
      <c r="K28" s="371"/>
      <c r="L28" s="371"/>
      <c r="M28" s="371"/>
      <c r="N28" s="371"/>
      <c r="O28" s="371"/>
      <c r="P28" s="371"/>
      <c r="Q28" s="371"/>
      <c r="R28" s="371"/>
      <c r="S28" s="371"/>
      <c r="T28" s="371"/>
      <c r="U28" s="371"/>
      <c r="V28" s="371"/>
      <c r="W28" s="371"/>
      <c r="X28" s="371"/>
      <c r="Y28" s="371"/>
      <c r="Z28" s="371"/>
      <c r="AA28" s="371"/>
      <c r="AB28" s="371"/>
      <c r="AC28" s="371"/>
      <c r="AD28" s="371"/>
      <c r="AE28" s="371"/>
      <c r="AF28" s="371"/>
      <c r="AG28" s="371"/>
      <c r="AH28" s="371"/>
      <c r="AI28" s="371"/>
      <c r="AJ28" s="371"/>
      <c r="AK28" s="214">
        <f t="shared" si="0"/>
        <v>0</v>
      </c>
      <c r="AL28" s="216">
        <f t="shared" si="1"/>
        <v>0</v>
      </c>
      <c r="AM28" s="221"/>
      <c r="AN28" s="221"/>
    </row>
    <row r="29" spans="1:40" ht="18" customHeight="1">
      <c r="A29" s="153">
        <v>19</v>
      </c>
      <c r="B29" s="229"/>
      <c r="C29" s="176"/>
      <c r="D29" s="183"/>
      <c r="E29" s="191"/>
      <c r="F29" s="371"/>
      <c r="G29" s="371"/>
      <c r="H29" s="371"/>
      <c r="I29" s="371"/>
      <c r="J29" s="371"/>
      <c r="K29" s="371"/>
      <c r="L29" s="371"/>
      <c r="M29" s="371"/>
      <c r="N29" s="371"/>
      <c r="O29" s="371"/>
      <c r="P29" s="371"/>
      <c r="Q29" s="371"/>
      <c r="R29" s="371"/>
      <c r="S29" s="371"/>
      <c r="T29" s="371"/>
      <c r="U29" s="371"/>
      <c r="V29" s="371"/>
      <c r="W29" s="371"/>
      <c r="X29" s="371"/>
      <c r="Y29" s="371"/>
      <c r="Z29" s="371"/>
      <c r="AA29" s="371"/>
      <c r="AB29" s="371"/>
      <c r="AC29" s="371"/>
      <c r="AD29" s="371"/>
      <c r="AE29" s="371"/>
      <c r="AF29" s="371"/>
      <c r="AG29" s="371"/>
      <c r="AH29" s="371"/>
      <c r="AI29" s="371"/>
      <c r="AJ29" s="371"/>
      <c r="AK29" s="214">
        <f t="shared" si="0"/>
        <v>0</v>
      </c>
      <c r="AL29" s="216">
        <f t="shared" si="1"/>
        <v>0</v>
      </c>
      <c r="AM29" s="221"/>
      <c r="AN29" s="221"/>
    </row>
    <row r="30" spans="1:40" ht="18" customHeight="1">
      <c r="A30" s="153">
        <v>20</v>
      </c>
      <c r="B30" s="229"/>
      <c r="C30" s="176"/>
      <c r="D30" s="183"/>
      <c r="E30" s="191"/>
      <c r="F30" s="371"/>
      <c r="G30" s="371"/>
      <c r="H30" s="371"/>
      <c r="I30" s="371"/>
      <c r="J30" s="371"/>
      <c r="K30" s="371"/>
      <c r="L30" s="371"/>
      <c r="M30" s="371"/>
      <c r="N30" s="371"/>
      <c r="O30" s="371"/>
      <c r="P30" s="371"/>
      <c r="Q30" s="371"/>
      <c r="R30" s="371"/>
      <c r="S30" s="371"/>
      <c r="T30" s="371"/>
      <c r="U30" s="371"/>
      <c r="V30" s="371"/>
      <c r="W30" s="371"/>
      <c r="X30" s="371"/>
      <c r="Y30" s="371"/>
      <c r="Z30" s="371"/>
      <c r="AA30" s="371"/>
      <c r="AB30" s="371"/>
      <c r="AC30" s="371"/>
      <c r="AD30" s="371"/>
      <c r="AE30" s="371"/>
      <c r="AF30" s="371"/>
      <c r="AG30" s="371"/>
      <c r="AH30" s="371"/>
      <c r="AI30" s="371"/>
      <c r="AJ30" s="371"/>
      <c r="AK30" s="214">
        <f t="shared" si="0"/>
        <v>0</v>
      </c>
      <c r="AL30" s="216">
        <f t="shared" si="1"/>
        <v>0</v>
      </c>
      <c r="AM30" s="221"/>
      <c r="AN30" s="221"/>
    </row>
    <row r="31" spans="1:40" ht="18" customHeight="1">
      <c r="A31" s="154" t="s">
        <v>144</v>
      </c>
      <c r="B31" s="168"/>
      <c r="C31" s="168"/>
      <c r="D31" s="168"/>
      <c r="E31" s="168"/>
      <c r="F31" s="178">
        <f t="shared" ref="F31:AJ31" si="2">+SUM(F11:F30)</f>
        <v>0</v>
      </c>
      <c r="G31" s="178">
        <f t="shared" si="2"/>
        <v>0</v>
      </c>
      <c r="H31" s="178">
        <f t="shared" si="2"/>
        <v>0</v>
      </c>
      <c r="I31" s="178">
        <f t="shared" si="2"/>
        <v>0</v>
      </c>
      <c r="J31" s="178">
        <f t="shared" si="2"/>
        <v>0</v>
      </c>
      <c r="K31" s="178">
        <f t="shared" si="2"/>
        <v>0</v>
      </c>
      <c r="L31" s="178">
        <f t="shared" si="2"/>
        <v>0</v>
      </c>
      <c r="M31" s="178">
        <f t="shared" si="2"/>
        <v>0</v>
      </c>
      <c r="N31" s="178">
        <f t="shared" si="2"/>
        <v>0</v>
      </c>
      <c r="O31" s="178">
        <f t="shared" si="2"/>
        <v>0</v>
      </c>
      <c r="P31" s="178">
        <f t="shared" si="2"/>
        <v>0</v>
      </c>
      <c r="Q31" s="178">
        <f t="shared" si="2"/>
        <v>0</v>
      </c>
      <c r="R31" s="178">
        <f t="shared" si="2"/>
        <v>0</v>
      </c>
      <c r="S31" s="178">
        <f t="shared" si="2"/>
        <v>0</v>
      </c>
      <c r="T31" s="178">
        <f t="shared" si="2"/>
        <v>0</v>
      </c>
      <c r="U31" s="178">
        <f t="shared" si="2"/>
        <v>0</v>
      </c>
      <c r="V31" s="178">
        <f t="shared" si="2"/>
        <v>0</v>
      </c>
      <c r="W31" s="178">
        <f t="shared" si="2"/>
        <v>0</v>
      </c>
      <c r="X31" s="178">
        <f t="shared" si="2"/>
        <v>0</v>
      </c>
      <c r="Y31" s="178">
        <f t="shared" si="2"/>
        <v>0</v>
      </c>
      <c r="Z31" s="178">
        <f t="shared" si="2"/>
        <v>0</v>
      </c>
      <c r="AA31" s="178">
        <f t="shared" si="2"/>
        <v>0</v>
      </c>
      <c r="AB31" s="178">
        <f t="shared" si="2"/>
        <v>0</v>
      </c>
      <c r="AC31" s="178">
        <f t="shared" si="2"/>
        <v>0</v>
      </c>
      <c r="AD31" s="178">
        <f t="shared" si="2"/>
        <v>0</v>
      </c>
      <c r="AE31" s="178">
        <f t="shared" si="2"/>
        <v>0</v>
      </c>
      <c r="AF31" s="178">
        <f t="shared" si="2"/>
        <v>0</v>
      </c>
      <c r="AG31" s="178">
        <f t="shared" si="2"/>
        <v>0</v>
      </c>
      <c r="AH31" s="178">
        <f t="shared" si="2"/>
        <v>0</v>
      </c>
      <c r="AI31" s="178">
        <f t="shared" si="2"/>
        <v>0</v>
      </c>
      <c r="AJ31" s="178">
        <f t="shared" si="2"/>
        <v>0</v>
      </c>
      <c r="AK31" s="214">
        <f t="shared" si="0"/>
        <v>0</v>
      </c>
      <c r="AL31" s="216">
        <f t="shared" si="1"/>
        <v>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56" t="s">
        <v>203</v>
      </c>
      <c r="B35" s="155"/>
      <c r="C35" s="155"/>
      <c r="D35" s="155"/>
      <c r="E35" s="155"/>
      <c r="F35" s="155"/>
      <c r="G35" s="147"/>
      <c r="H35" s="147"/>
      <c r="I35" s="147"/>
      <c r="J35" s="147"/>
      <c r="K35" s="147"/>
      <c r="L35" s="147"/>
      <c r="M35" s="147"/>
      <c r="N35" s="147"/>
      <c r="O35" s="147"/>
      <c r="AM35" s="155"/>
      <c r="AN35" s="149"/>
    </row>
    <row r="36" spans="1:43" ht="24.95" customHeight="1">
      <c r="A36" s="187"/>
      <c r="B36" s="154" t="s">
        <v>346</v>
      </c>
      <c r="C36" s="168"/>
      <c r="D36" s="168"/>
      <c r="E36" s="168"/>
      <c r="F36" s="168"/>
      <c r="G36" s="168"/>
      <c r="H36" s="168"/>
      <c r="I36" s="168"/>
      <c r="J36" s="168"/>
      <c r="K36" s="199"/>
      <c r="L36" s="391" t="s">
        <v>353</v>
      </c>
      <c r="M36" s="391"/>
      <c r="N36" s="391"/>
      <c r="O36" s="391"/>
      <c r="P36" s="391" t="s">
        <v>349</v>
      </c>
      <c r="Q36" s="391"/>
      <c r="R36" s="391"/>
      <c r="S36" s="391"/>
      <c r="T36" s="391" t="s">
        <v>347</v>
      </c>
      <c r="U36" s="391"/>
      <c r="V36" s="391"/>
      <c r="W36" s="391"/>
      <c r="X36" s="187"/>
      <c r="Y36" s="187"/>
      <c r="Z36" s="187"/>
      <c r="AA36" s="187"/>
      <c r="AB36" s="187"/>
      <c r="AC36" s="187"/>
      <c r="AD36" s="187"/>
      <c r="AE36" s="187"/>
      <c r="AF36" s="187"/>
      <c r="AG36" s="187"/>
      <c r="AH36" s="187"/>
      <c r="AI36" s="187"/>
      <c r="AJ36" s="187"/>
      <c r="AK36" s="187"/>
      <c r="AL36" s="187"/>
      <c r="AM36" s="187"/>
      <c r="AN36" s="187"/>
      <c r="AO36" s="187"/>
      <c r="AP36" s="187"/>
      <c r="AQ36" s="187"/>
    </row>
    <row r="37" spans="1:43" ht="18" customHeight="1">
      <c r="A37" s="187"/>
      <c r="B37" s="386" t="s">
        <v>274</v>
      </c>
      <c r="C37" s="387"/>
      <c r="D37" s="387"/>
      <c r="E37" s="387"/>
      <c r="F37" s="387"/>
      <c r="G37" s="387"/>
      <c r="H37" s="387"/>
      <c r="I37" s="387"/>
      <c r="J37" s="387"/>
      <c r="K37" s="388"/>
      <c r="L37" s="389">
        <v>30</v>
      </c>
      <c r="M37" s="389"/>
      <c r="N37" s="389"/>
      <c r="O37" s="389"/>
      <c r="P37" s="389">
        <v>30</v>
      </c>
      <c r="Q37" s="389"/>
      <c r="R37" s="389"/>
      <c r="S37" s="389"/>
      <c r="T37" s="178">
        <f>SUM(L37:S37)</f>
        <v>60</v>
      </c>
      <c r="U37" s="178"/>
      <c r="V37" s="178"/>
      <c r="W37" s="178"/>
      <c r="X37" s="187"/>
      <c r="Y37" s="187"/>
      <c r="Z37" s="187"/>
      <c r="AA37" s="187"/>
      <c r="AB37" s="187"/>
      <c r="AC37" s="187"/>
      <c r="AD37" s="187"/>
      <c r="AE37" s="187"/>
      <c r="AF37" s="187"/>
      <c r="AG37" s="187"/>
      <c r="AH37" s="187"/>
      <c r="AI37" s="187"/>
      <c r="AJ37" s="187"/>
      <c r="AK37" s="187"/>
      <c r="AL37" s="187"/>
      <c r="AM37" s="187"/>
      <c r="AN37" s="187"/>
      <c r="AO37" s="187"/>
      <c r="AP37" s="187"/>
      <c r="AQ37" s="187"/>
    </row>
    <row r="38" spans="1:43" ht="5.0999999999999996" customHeight="1">
      <c r="A38" s="159"/>
      <c r="B38" s="159"/>
      <c r="C38" s="159"/>
      <c r="D38" s="187"/>
      <c r="E38" s="187"/>
      <c r="F38" s="187"/>
      <c r="G38" s="187"/>
      <c r="H38" s="18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201"/>
      <c r="AK38" s="147"/>
      <c r="AL38" s="155"/>
      <c r="AM38" s="155"/>
      <c r="AN38" s="149"/>
    </row>
    <row r="39" spans="1:43" ht="18" customHeight="1">
      <c r="A39" s="156" t="s">
        <v>229</v>
      </c>
      <c r="B39" s="147"/>
      <c r="D39" s="147"/>
      <c r="E39" s="147"/>
      <c r="F39" s="147"/>
      <c r="G39" s="147"/>
      <c r="H39" s="147"/>
      <c r="I39" s="147"/>
      <c r="J39" s="147"/>
      <c r="K39" s="147"/>
      <c r="L39" s="147"/>
      <c r="M39" s="147"/>
      <c r="N39" s="147"/>
      <c r="O39" s="147"/>
      <c r="P39" s="147"/>
      <c r="Q39" s="147"/>
      <c r="R39" s="147"/>
      <c r="S39" s="147"/>
      <c r="T39" s="147"/>
      <c r="U39" s="147"/>
      <c r="V39" s="147"/>
      <c r="W39" s="155"/>
      <c r="X39" s="147"/>
      <c r="Y39" s="147"/>
      <c r="Z39" s="147"/>
      <c r="AA39" s="147"/>
      <c r="AB39" s="147"/>
      <c r="AC39" s="147"/>
      <c r="AD39" s="147"/>
      <c r="AE39" s="147"/>
      <c r="AF39" s="147"/>
      <c r="AG39" s="147"/>
      <c r="AH39" s="147"/>
      <c r="AI39" s="147"/>
      <c r="AJ39" s="201"/>
      <c r="AK39" s="147"/>
      <c r="AL39" s="155"/>
      <c r="AM39" s="155"/>
      <c r="AN39" s="149"/>
    </row>
    <row r="40" spans="1:43" ht="54.95" customHeight="1">
      <c r="A40" s="157" t="s">
        <v>90</v>
      </c>
      <c r="B40" s="157"/>
      <c r="C40" s="179" t="s">
        <v>350</v>
      </c>
      <c r="D40" s="189"/>
      <c r="E40" s="187"/>
      <c r="F40" s="187"/>
      <c r="G40" s="187"/>
      <c r="H40" s="187"/>
      <c r="I40" s="187"/>
      <c r="J40" s="187"/>
      <c r="K40" s="187"/>
      <c r="L40" s="187"/>
      <c r="M40" s="187"/>
      <c r="N40" s="187"/>
      <c r="O40" s="187"/>
      <c r="P40" s="187"/>
      <c r="Q40" s="187"/>
      <c r="R40" s="187"/>
      <c r="S40" s="187"/>
      <c r="T40" s="187"/>
      <c r="U40" s="187"/>
      <c r="V40" s="187"/>
      <c r="W40" s="187"/>
      <c r="X40" s="187"/>
      <c r="Y40" s="187"/>
      <c r="Z40" s="187"/>
      <c r="AA40" s="187"/>
      <c r="AB40" s="187"/>
      <c r="AC40" s="187"/>
      <c r="AD40" s="187"/>
      <c r="AE40" s="187"/>
      <c r="AF40" s="187"/>
      <c r="AG40" s="187"/>
      <c r="AH40" s="187"/>
      <c r="AI40" s="187"/>
      <c r="AJ40" s="187"/>
      <c r="AK40" s="155"/>
      <c r="AL40" s="149"/>
    </row>
    <row r="41" spans="1:43" ht="18" customHeight="1">
      <c r="A41" s="160" t="s">
        <v>62</v>
      </c>
      <c r="B41" s="160"/>
      <c r="C41" s="323">
        <f>ROUNDDOWN(IF(B37="主として知的障害のある児童を入所させる福祉型障害児入所施設",T37/6.7,IF(B37="主として肢体不自由のある児童を入所させる福祉型障害児入所施設",L37/10+P37/20,0)),1)</f>
        <v>8.9</v>
      </c>
      <c r="D41" s="214"/>
      <c r="E41" s="187"/>
      <c r="F41" s="187"/>
      <c r="G41" s="187"/>
      <c r="H41" s="187"/>
      <c r="I41" s="187"/>
      <c r="J41" s="187"/>
      <c r="K41" s="187"/>
      <c r="L41" s="187"/>
      <c r="M41" s="187"/>
      <c r="N41" s="187"/>
      <c r="O41" s="187"/>
      <c r="P41" s="187"/>
      <c r="Q41" s="187"/>
      <c r="R41" s="187"/>
      <c r="S41" s="187"/>
      <c r="T41" s="187"/>
      <c r="U41" s="187"/>
      <c r="V41" s="187"/>
      <c r="W41" s="187"/>
      <c r="X41" s="187"/>
      <c r="Y41" s="187"/>
      <c r="Z41" s="187"/>
      <c r="AA41" s="187"/>
      <c r="AB41" s="187"/>
      <c r="AC41" s="187"/>
      <c r="AD41" s="187"/>
      <c r="AE41" s="187"/>
      <c r="AF41" s="187"/>
      <c r="AG41" s="187"/>
      <c r="AH41" s="187"/>
      <c r="AI41" s="187"/>
      <c r="AJ41" s="187"/>
      <c r="AK41" s="155"/>
      <c r="AL41" s="149"/>
    </row>
    <row r="42" spans="1:43" ht="5.0999999999999996" customHeight="1">
      <c r="A42" s="159"/>
      <c r="B42" s="159"/>
      <c r="C42" s="159"/>
      <c r="D42" s="159"/>
      <c r="E42" s="159"/>
      <c r="F42" s="159"/>
      <c r="G42" s="159"/>
      <c r="H42" s="159"/>
      <c r="I42" s="159"/>
      <c r="J42" s="147"/>
      <c r="K42" s="147"/>
      <c r="L42" s="147"/>
      <c r="M42" s="201"/>
      <c r="N42" s="147"/>
      <c r="O42" s="147"/>
      <c r="P42" s="147"/>
      <c r="Q42" s="187"/>
      <c r="W42" s="155"/>
      <c r="X42" s="147"/>
      <c r="Y42" s="147"/>
      <c r="Z42" s="147"/>
      <c r="AA42" s="147"/>
      <c r="AB42" s="147"/>
      <c r="AC42" s="147"/>
      <c r="AD42" s="147"/>
      <c r="AE42" s="147"/>
      <c r="AF42" s="147"/>
      <c r="AG42" s="147"/>
      <c r="AH42" s="147"/>
      <c r="AI42" s="147"/>
      <c r="AJ42" s="201"/>
      <c r="AK42" s="147"/>
      <c r="AL42" s="155"/>
      <c r="AM42" s="155"/>
      <c r="AN42" s="149"/>
    </row>
    <row r="43" spans="1:43" ht="21" customHeight="1">
      <c r="A43" s="156" t="s">
        <v>253</v>
      </c>
      <c r="B43" s="145"/>
      <c r="C43" s="161"/>
      <c r="D43" s="161"/>
      <c r="E43" s="161"/>
      <c r="F43" s="161"/>
      <c r="G43" s="149"/>
      <c r="H43" s="149"/>
      <c r="I43" s="149"/>
      <c r="J43" s="149"/>
      <c r="K43" s="149"/>
      <c r="L43" s="149"/>
      <c r="M43" s="149"/>
      <c r="N43" s="149"/>
      <c r="O43" s="149"/>
      <c r="P43" s="149"/>
      <c r="Q43" s="149"/>
      <c r="R43" s="149"/>
      <c r="S43" s="149"/>
      <c r="T43" s="149"/>
      <c r="U43" s="149"/>
      <c r="V43" s="149"/>
      <c r="W43" s="149"/>
      <c r="X43" s="149"/>
      <c r="Y43" s="149"/>
      <c r="Z43" s="149"/>
      <c r="AA43" s="149"/>
      <c r="AB43" s="149"/>
      <c r="AC43" s="149"/>
      <c r="AD43" s="149"/>
      <c r="AE43" s="149"/>
      <c r="AF43" s="149"/>
      <c r="AG43" s="149"/>
      <c r="AH43" s="149"/>
      <c r="AI43" s="149"/>
      <c r="AJ43" s="149"/>
      <c r="AK43" s="149"/>
      <c r="AL43" s="161"/>
      <c r="AM43" s="161"/>
      <c r="AN43" s="149"/>
    </row>
    <row r="44" spans="1:43" ht="24.95" customHeight="1">
      <c r="A44" s="149"/>
      <c r="B44" s="155"/>
      <c r="C44" s="179" t="str">
        <v>児童発達支援管理責任者</v>
      </c>
      <c r="D44" s="188"/>
      <c r="E44" s="160" t="str">
        <v>医師</v>
      </c>
      <c r="F44" s="160"/>
      <c r="G44" s="160"/>
      <c r="H44" s="160"/>
      <c r="I44" s="179" t="str">
        <v>看護職員</v>
      </c>
      <c r="J44" s="188"/>
      <c r="K44" s="188"/>
      <c r="L44" s="188"/>
      <c r="M44" s="188"/>
      <c r="N44" s="189"/>
      <c r="O44" s="179" t="str">
        <v>児童指導員</v>
      </c>
      <c r="P44" s="188"/>
      <c r="Q44" s="188"/>
      <c r="R44" s="188"/>
      <c r="S44" s="188"/>
      <c r="T44" s="189"/>
      <c r="U44" s="179" t="str">
        <v>保育士</v>
      </c>
      <c r="V44" s="188"/>
      <c r="W44" s="188"/>
      <c r="X44" s="188"/>
      <c r="Y44" s="188"/>
      <c r="Z44" s="189"/>
      <c r="AA44" s="179" t="str">
        <v>心理担当職員</v>
      </c>
      <c r="AB44" s="188"/>
      <c r="AC44" s="188"/>
      <c r="AD44" s="188"/>
      <c r="AE44" s="188"/>
      <c r="AF44" s="189"/>
      <c r="AG44" s="160" t="str">
        <v>理学療法士又は作業療法士</v>
      </c>
      <c r="AH44" s="160"/>
      <c r="AI44" s="160"/>
      <c r="AJ44" s="160"/>
      <c r="AK44" s="160"/>
      <c r="AL44" s="160" t="str">
        <v>職業指導員</v>
      </c>
      <c r="AM44" s="160"/>
      <c r="AN44" s="149"/>
    </row>
    <row r="45" spans="1:43" ht="18" customHeight="1">
      <c r="A45" s="149"/>
      <c r="B45" s="155"/>
      <c r="C45" s="154" t="s">
        <v>254</v>
      </c>
      <c r="D45" s="154" t="s">
        <v>255</v>
      </c>
      <c r="E45" s="157" t="s">
        <v>254</v>
      </c>
      <c r="F45" s="157" t="s">
        <v>255</v>
      </c>
      <c r="G45" s="157"/>
      <c r="H45" s="157"/>
      <c r="I45" s="154" t="s">
        <v>254</v>
      </c>
      <c r="J45" s="168"/>
      <c r="K45" s="199"/>
      <c r="L45" s="154" t="s">
        <v>255</v>
      </c>
      <c r="M45" s="168"/>
      <c r="N45" s="199"/>
      <c r="O45" s="154" t="s">
        <v>254</v>
      </c>
      <c r="P45" s="168"/>
      <c r="Q45" s="199"/>
      <c r="R45" s="154" t="s">
        <v>255</v>
      </c>
      <c r="S45" s="168"/>
      <c r="T45" s="199"/>
      <c r="U45" s="154" t="s">
        <v>254</v>
      </c>
      <c r="V45" s="168"/>
      <c r="W45" s="199"/>
      <c r="X45" s="154" t="s">
        <v>255</v>
      </c>
      <c r="Y45" s="168"/>
      <c r="Z45" s="199"/>
      <c r="AA45" s="154" t="s">
        <v>254</v>
      </c>
      <c r="AB45" s="168"/>
      <c r="AC45" s="199"/>
      <c r="AD45" s="154" t="s">
        <v>255</v>
      </c>
      <c r="AE45" s="168"/>
      <c r="AF45" s="199"/>
      <c r="AG45" s="154" t="s">
        <v>254</v>
      </c>
      <c r="AH45" s="168"/>
      <c r="AI45" s="199"/>
      <c r="AJ45" s="154" t="s">
        <v>255</v>
      </c>
      <c r="AK45" s="199"/>
      <c r="AL45" s="157" t="s">
        <v>61</v>
      </c>
      <c r="AM45" s="157" t="s">
        <v>280</v>
      </c>
      <c r="AN45" s="149"/>
    </row>
    <row r="46" spans="1:43" ht="18" customHeight="1">
      <c r="A46" s="149"/>
      <c r="B46" s="157" t="s">
        <v>257</v>
      </c>
      <c r="C46" s="157">
        <f>COUNTIFS($B$11:$B$30,C$44,$C$11:$C$30,"A",$E$11:$E$30,"*")</f>
        <v>0</v>
      </c>
      <c r="D46" s="157">
        <f>COUNTIFS($B$11:$B$30,C$44,$C$11:$C$30,"B",$E$11:$E$30,"*")</f>
        <v>0</v>
      </c>
      <c r="E46" s="157">
        <f>COUNTIFS($B$11:$B$30,E$44,$C$11:$C$30,"A",$E$11:$E$30,"*")</f>
        <v>0</v>
      </c>
      <c r="F46" s="154">
        <f>COUNTIFS($B$11:$B$30,E$44,$C$11:$C$30,"B",$E$11:$E$30,"*")</f>
        <v>0</v>
      </c>
      <c r="G46" s="168"/>
      <c r="H46" s="199"/>
      <c r="I46" s="154">
        <f>COUNTIFS($B$11:$B$30,I$44,$C$11:$C$30,"A",$E$11:$E$30,"*")</f>
        <v>0</v>
      </c>
      <c r="J46" s="168"/>
      <c r="K46" s="199"/>
      <c r="L46" s="154">
        <f>COUNTIFS($B$11:$B$30,I$44,$C$11:$C$30,"B",$E$11:$E$30,"*")</f>
        <v>0</v>
      </c>
      <c r="M46" s="168"/>
      <c r="N46" s="199"/>
      <c r="O46" s="154">
        <f>COUNTIFS($B$11:$B$30,O$44,$C$11:$C$30,"A",$E$11:$E$30,"*")</f>
        <v>0</v>
      </c>
      <c r="P46" s="168"/>
      <c r="Q46" s="199"/>
      <c r="R46" s="154">
        <f>COUNTIFS($B$11:$B$30,O$44,$C$11:$C$30,"B",$E$11:$E$30,"*")</f>
        <v>0</v>
      </c>
      <c r="S46" s="168"/>
      <c r="T46" s="199"/>
      <c r="U46" s="154">
        <f>COUNTIFS($B$11:$B$30,U$44,$C$11:$C$30,"A",$E$11:$E$30,"*")</f>
        <v>0</v>
      </c>
      <c r="V46" s="168"/>
      <c r="W46" s="199"/>
      <c r="X46" s="154">
        <f>COUNTIFS($B$11:$B$30,U$44,$C$11:$C$30,"B",$E$11:$E$30,"*")</f>
        <v>0</v>
      </c>
      <c r="Y46" s="168"/>
      <c r="Z46" s="199"/>
      <c r="AA46" s="154">
        <f>COUNTIFS($B$11:$B$30,AA$44,$C$11:$C$30,"A",$E$11:$E$30,"*")</f>
        <v>0</v>
      </c>
      <c r="AB46" s="168"/>
      <c r="AC46" s="199"/>
      <c r="AD46" s="154">
        <f>COUNTIFS($B$11:$B$30,AA$44,$C$11:$C$30,"B",$E$11:$E$30,"*")</f>
        <v>0</v>
      </c>
      <c r="AE46" s="168"/>
      <c r="AF46" s="199"/>
      <c r="AG46" s="154">
        <f>COUNTIFS($B$11:$B$30,AG$44,$C$11:$C$30,"A",$E$11:$E$30,"*")</f>
        <v>0</v>
      </c>
      <c r="AH46" s="168"/>
      <c r="AI46" s="199"/>
      <c r="AJ46" s="154">
        <f>COUNTIFS($B$11:$B$30,AG$44,$C$11:$C$30,"B",$E$11:$E$30,"*")</f>
        <v>0</v>
      </c>
      <c r="AK46" s="199"/>
      <c r="AL46" s="157">
        <f>COUNTIFS($B$11:$B$30,AL$44,$C$11:$C$30,"A",$E$11:$E$30,"*")</f>
        <v>0</v>
      </c>
      <c r="AM46" s="157">
        <f>COUNTIFS($B$11:$B$30,AL$44,$C$11:$C$30,"B",$E$11:$E$30,"*")</f>
        <v>0</v>
      </c>
      <c r="AN46" s="149"/>
    </row>
    <row r="47" spans="1:43" ht="18" customHeight="1">
      <c r="A47" s="149"/>
      <c r="B47" s="160" t="s">
        <v>259</v>
      </c>
      <c r="C47" s="157">
        <f>COUNTIFS($B$11:$B$30,C$44,$C$11:$C$30,"C",$E$11:$E$30,"*")</f>
        <v>0</v>
      </c>
      <c r="D47" s="157">
        <f>COUNTIFS($B$11:$B$30,C$44,$C$11:$C$30,"D",$E$11:$E$30,"*")</f>
        <v>0</v>
      </c>
      <c r="E47" s="157">
        <f>COUNTIFS($B$11:$B$30,E$44,$C$11:$C$30,"C",$E$11:$E$30,"*")</f>
        <v>0</v>
      </c>
      <c r="F47" s="154">
        <f>COUNTIFS($B$11:$B$30,E$44,$C$11:$C$30,"D",$E$11:$E$30,"*")</f>
        <v>0</v>
      </c>
      <c r="G47" s="168"/>
      <c r="H47" s="199"/>
      <c r="I47" s="154">
        <f>COUNTIFS($B$11:$B$30,I$44,$C$11:$C$30,"C",$E$11:$E$30,"*")</f>
        <v>0</v>
      </c>
      <c r="J47" s="168"/>
      <c r="K47" s="199"/>
      <c r="L47" s="154">
        <f>COUNTIFS($B$11:$B$30,I$44,$C$11:$C$30,"D",$E$11:$E$30,"*")</f>
        <v>0</v>
      </c>
      <c r="M47" s="168"/>
      <c r="N47" s="199"/>
      <c r="O47" s="154">
        <f>COUNTIFS($B$11:$B$30,O$44,$C$11:$C$30,"C",$E$11:$E$30,"*")</f>
        <v>0</v>
      </c>
      <c r="P47" s="168"/>
      <c r="Q47" s="199"/>
      <c r="R47" s="154">
        <f>COUNTIFS($B$11:$B$30,O$44,$C$11:$C$30,"D",$E$11:$E$30,"*")</f>
        <v>0</v>
      </c>
      <c r="S47" s="168"/>
      <c r="T47" s="199"/>
      <c r="U47" s="154">
        <f>COUNTIFS($B$11:$B$30,U$44,$C$11:$C$30,"C",$E$11:$E$30,"*")</f>
        <v>0</v>
      </c>
      <c r="V47" s="168"/>
      <c r="W47" s="199"/>
      <c r="X47" s="154">
        <f>COUNTIFS($B$11:$B$30,U$44,$C$11:$C$30,"D",$E$11:$E$30,"*")</f>
        <v>0</v>
      </c>
      <c r="Y47" s="168"/>
      <c r="Z47" s="199"/>
      <c r="AA47" s="154">
        <f>COUNTIFS($B$11:$B$30,AA$44,$C$11:$C$30,"C",$E$11:$E$30,"*")</f>
        <v>0</v>
      </c>
      <c r="AB47" s="168"/>
      <c r="AC47" s="199"/>
      <c r="AD47" s="154">
        <f>COUNTIFS($B$11:$B$30,AA$44,$C$11:$C$30,"D",$E$11:$E$30,"*")</f>
        <v>0</v>
      </c>
      <c r="AE47" s="168"/>
      <c r="AF47" s="199"/>
      <c r="AG47" s="154">
        <f>COUNTIFS($B$11:$B$30,AG$44,$C$11:$C$30,"C",$E$11:$E$30,"*")</f>
        <v>0</v>
      </c>
      <c r="AH47" s="168"/>
      <c r="AI47" s="199"/>
      <c r="AJ47" s="154">
        <f>COUNTIFS($B$11:$B$30,AG$44,$C$11:$C$30,"D",$E$11:$E$30,"*")</f>
        <v>0</v>
      </c>
      <c r="AK47" s="199"/>
      <c r="AL47" s="157">
        <f>COUNTIFS($B$11:$B$30,AL$44,$C$11:$C$30,"C",$E$11:$E$30,"*")</f>
        <v>0</v>
      </c>
      <c r="AM47" s="157">
        <f>COUNTIFS($B$11:$B$30,AL$44,$C$11:$C$30,"D",$E$11:$E$30,"*")</f>
        <v>0</v>
      </c>
      <c r="AN47" s="149"/>
    </row>
    <row r="48" spans="1:43" ht="24.95" customHeight="1">
      <c r="A48" s="149"/>
      <c r="B48" s="160" t="s">
        <v>260</v>
      </c>
      <c r="C48" s="179">
        <f>IF($AK$3="４週",SUMIFS($AK$11:$AK$30,$B$11:$B$30,C44)/4/$AH$5,IF($AK$3="歴月",SUMIFS($AK$11:$AK$30,$B$11:$B$30,C44)/$AL$5,"記載する期間を選択してください"))</f>
        <v>0</v>
      </c>
      <c r="D48" s="189"/>
      <c r="E48" s="179">
        <f>IF($AK$3="４週",SUMIFS($AK$11:$AK$30,$B$11:$B$30,E44)/4/$AH$5,IF($AK$3="歴月",SUMIFS($AK$11:$AK$30,$B$11:$B$30,E44)/$AL$5,"記載する期間を選択してください"))</f>
        <v>0</v>
      </c>
      <c r="F48" s="188"/>
      <c r="G48" s="188"/>
      <c r="H48" s="189"/>
      <c r="I48" s="179">
        <f>IF($AK$3="４週",SUMIFS($AK$11:$AK$30,$B$11:$B$30,I44)/4/$AH$5,IF($AK$3="歴月",SUMIFS($AK$11:$AK$30,$B$11:$B$30,I44)/$AL$5,"記載する期間を選択してください"))</f>
        <v>0</v>
      </c>
      <c r="J48" s="188"/>
      <c r="K48" s="188"/>
      <c r="L48" s="188"/>
      <c r="M48" s="188"/>
      <c r="N48" s="189"/>
      <c r="O48" s="179">
        <f>IF($AK$3="４週",SUMIFS($AK$11:$AK$30,$B$11:$B$30,O44)/4/$AH$5,IF($AK$3="歴月",SUMIFS($AK$11:$AK$30,$B$11:$B$30,O44)/$AL$5,"記載する期間を選択してください"))</f>
        <v>0</v>
      </c>
      <c r="P48" s="188"/>
      <c r="Q48" s="188"/>
      <c r="R48" s="188"/>
      <c r="S48" s="188"/>
      <c r="T48" s="189"/>
      <c r="U48" s="179">
        <f>IF($AK$3="４週",SUMIFS($AK$11:$AK$30,$B$11:$B$30,U44)/4/$AH$5,IF($AK$3="歴月",SUMIFS($AK$11:$AK$30,$B$11:$B$30,U44)/$AL$5,"記載する期間を選択してください"))</f>
        <v>0</v>
      </c>
      <c r="V48" s="188"/>
      <c r="W48" s="188"/>
      <c r="X48" s="188"/>
      <c r="Y48" s="188"/>
      <c r="Z48" s="189"/>
      <c r="AA48" s="179">
        <f>IF($AK$3="４週",SUMIFS($AK$11:$AK$30,$B$11:$B$30,AA44)/4/$AH$5,IF($AK$3="歴月",SUMIFS($AK$11:$AK$30,$B$11:$B$30,AA44)/$AL$5,"記載する期間を選択してください"))</f>
        <v>0</v>
      </c>
      <c r="AB48" s="188"/>
      <c r="AC48" s="188"/>
      <c r="AD48" s="188"/>
      <c r="AE48" s="188"/>
      <c r="AF48" s="189"/>
      <c r="AG48" s="179">
        <f>IF($AK$3="４週",SUMIFS($AK$11:$AK$30,$B$11:$B$30,AG44)/4/$AH$5,IF($AK$3="歴月",SUMIFS($AK$11:$AK$30,$B$11:$B$30,AG44)/$AL$5,"記載する期間を選択してください"))</f>
        <v>0</v>
      </c>
      <c r="AH48" s="188"/>
      <c r="AI48" s="188"/>
      <c r="AJ48" s="188"/>
      <c r="AK48" s="189"/>
      <c r="AL48" s="179">
        <f>IF($AK$3="４週",SUMIFS($AK$11:$AK$30,$B$11:$B$30,AL44)/4/$AH$5,IF($AK$3="歴月",SUMIFS($AK$11:$AK$30,$B$11:$B$30,AL44)/$AL$5,"記載する期間を選択してください"))</f>
        <v>0</v>
      </c>
      <c r="AM48" s="189"/>
      <c r="AN48" s="149"/>
    </row>
    <row r="49" spans="1:40" ht="5.0999999999999996" customHeight="1">
      <c r="A49" s="149"/>
      <c r="B49" s="145"/>
      <c r="C49" s="180">
        <v>2</v>
      </c>
      <c r="D49" s="180"/>
      <c r="E49" s="180">
        <v>3</v>
      </c>
      <c r="F49" s="180"/>
      <c r="G49" s="180"/>
      <c r="H49" s="180"/>
      <c r="I49" s="180">
        <v>4</v>
      </c>
      <c r="J49" s="180"/>
      <c r="K49" s="180"/>
      <c r="L49" s="180"/>
      <c r="M49" s="180"/>
      <c r="N49" s="180"/>
      <c r="O49" s="180">
        <v>5</v>
      </c>
      <c r="P49" s="180"/>
      <c r="Q49" s="180"/>
      <c r="R49" s="180"/>
      <c r="S49" s="180"/>
      <c r="T49" s="180"/>
      <c r="U49" s="180">
        <v>6</v>
      </c>
      <c r="V49" s="180"/>
      <c r="W49" s="180"/>
      <c r="X49" s="180"/>
      <c r="Y49" s="180"/>
      <c r="Z49" s="180"/>
      <c r="AA49" s="180">
        <v>7</v>
      </c>
      <c r="AB49" s="180"/>
      <c r="AC49" s="180"/>
      <c r="AD49" s="180"/>
      <c r="AE49" s="180"/>
      <c r="AF49" s="180"/>
      <c r="AG49" s="180">
        <v>8</v>
      </c>
      <c r="AH49" s="180"/>
      <c r="AI49" s="180"/>
      <c r="AJ49" s="180"/>
      <c r="AK49" s="180"/>
      <c r="AL49" s="180">
        <v>9</v>
      </c>
      <c r="AM49" s="161"/>
      <c r="AN49" s="149"/>
    </row>
    <row r="50" spans="1:40" ht="15" customHeight="1">
      <c r="A50" s="147" t="s">
        <v>176</v>
      </c>
      <c r="B50" s="230"/>
      <c r="C50" s="230"/>
      <c r="D50" s="230"/>
      <c r="E50" s="230"/>
      <c r="F50" s="236"/>
      <c r="G50" s="230"/>
      <c r="H50" s="180"/>
      <c r="I50" s="180"/>
      <c r="J50" s="180"/>
      <c r="K50" s="180"/>
      <c r="L50" s="180"/>
      <c r="M50" s="180"/>
      <c r="N50" s="180"/>
      <c r="O50" s="180"/>
      <c r="P50" s="180"/>
      <c r="Q50" s="180"/>
      <c r="R50" s="180">
        <v>6</v>
      </c>
      <c r="S50" s="180"/>
      <c r="T50" s="180"/>
      <c r="U50" s="180"/>
      <c r="V50" s="180"/>
      <c r="W50" s="180"/>
      <c r="X50" s="180">
        <v>7</v>
      </c>
      <c r="Y50" s="180"/>
      <c r="Z50" s="180"/>
      <c r="AA50" s="180"/>
      <c r="AB50" s="180"/>
      <c r="AC50" s="180"/>
      <c r="AD50" s="180">
        <v>8</v>
      </c>
      <c r="AE50" s="180"/>
      <c r="AF50" s="180"/>
      <c r="AG50" s="243"/>
      <c r="AH50" s="243"/>
      <c r="AI50" s="243"/>
      <c r="AJ50" s="243">
        <v>9</v>
      </c>
      <c r="AK50" s="180"/>
      <c r="AL50" s="180"/>
      <c r="AM50" s="149"/>
    </row>
    <row r="51" spans="1:40" s="147" customFormat="1" ht="15" customHeight="1">
      <c r="A51" s="147" t="s">
        <v>58</v>
      </c>
      <c r="B51" s="159"/>
      <c r="C51" s="159"/>
      <c r="D51" s="159"/>
      <c r="E51" s="159"/>
      <c r="F51" s="159"/>
      <c r="G51" s="159"/>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row>
    <row r="52" spans="1:40" s="147" customFormat="1" ht="15" customHeight="1">
      <c r="A52" s="147" t="s">
        <v>177</v>
      </c>
      <c r="B52" s="159"/>
      <c r="C52" s="159"/>
      <c r="D52" s="159"/>
      <c r="E52" s="159"/>
      <c r="F52" s="159"/>
      <c r="G52" s="159"/>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row>
    <row r="53" spans="1:40" s="147" customFormat="1" ht="15" customHeight="1">
      <c r="A53" s="147" t="s">
        <v>46</v>
      </c>
      <c r="B53" s="159"/>
      <c r="C53" s="159"/>
      <c r="D53" s="159"/>
      <c r="E53" s="159"/>
      <c r="F53" s="159"/>
      <c r="G53" s="159"/>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row>
    <row r="54" spans="1:40" s="147" customFormat="1" ht="15" customHeight="1">
      <c r="A54" s="147" t="s">
        <v>178</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row>
    <row r="55" spans="1:40" ht="15" customHeight="1">
      <c r="A55" s="147" t="s">
        <v>179</v>
      </c>
      <c r="B55" s="169"/>
      <c r="C55" s="147"/>
      <c r="D55" s="147"/>
      <c r="E55" s="147"/>
      <c r="F55" s="147"/>
      <c r="G55" s="147"/>
    </row>
    <row r="56" spans="1:40" ht="15" customHeight="1">
      <c r="A56" s="147" t="s">
        <v>180</v>
      </c>
      <c r="B56" s="169"/>
      <c r="C56" s="147"/>
      <c r="D56" s="147"/>
      <c r="E56" s="147"/>
      <c r="F56" s="147"/>
      <c r="G56" s="147"/>
    </row>
    <row r="57" spans="1:40" ht="15" customHeight="1">
      <c r="A57" s="147"/>
      <c r="B57" s="157" t="s">
        <v>182</v>
      </c>
      <c r="C57" s="157" t="s">
        <v>183</v>
      </c>
      <c r="D57" s="157"/>
      <c r="E57" s="157"/>
      <c r="F57" s="147"/>
      <c r="G57" s="147"/>
    </row>
    <row r="58" spans="1:40" ht="15" customHeight="1">
      <c r="A58" s="147"/>
      <c r="B58" s="170" t="s">
        <v>186</v>
      </c>
      <c r="C58" s="181" t="s">
        <v>187</v>
      </c>
      <c r="D58" s="181"/>
      <c r="E58" s="181"/>
      <c r="F58" s="147"/>
      <c r="G58" s="147"/>
    </row>
    <row r="59" spans="1:40" ht="15" customHeight="1">
      <c r="A59" s="147"/>
      <c r="B59" s="170" t="s">
        <v>188</v>
      </c>
      <c r="C59" s="181" t="s">
        <v>189</v>
      </c>
      <c r="D59" s="181"/>
      <c r="E59" s="181"/>
      <c r="F59" s="147"/>
      <c r="G59" s="147"/>
    </row>
    <row r="60" spans="1:40" ht="15" customHeight="1">
      <c r="A60" s="147"/>
      <c r="B60" s="170" t="s">
        <v>190</v>
      </c>
      <c r="C60" s="181" t="s">
        <v>191</v>
      </c>
      <c r="D60" s="181"/>
      <c r="E60" s="181"/>
      <c r="F60" s="147"/>
      <c r="G60" s="147"/>
    </row>
    <row r="61" spans="1:40" ht="15" customHeight="1">
      <c r="A61" s="147"/>
      <c r="B61" s="170" t="s">
        <v>193</v>
      </c>
      <c r="C61" s="181" t="s">
        <v>194</v>
      </c>
      <c r="D61" s="181"/>
      <c r="E61" s="181"/>
      <c r="F61" s="147"/>
      <c r="G61" s="147"/>
    </row>
    <row r="62" spans="1:40" ht="15" customHeight="1">
      <c r="A62" s="147"/>
      <c r="B62" s="147" t="s">
        <v>196</v>
      </c>
      <c r="C62" s="147"/>
      <c r="D62" s="147"/>
      <c r="E62" s="147"/>
      <c r="F62" s="147"/>
      <c r="G62" s="147"/>
    </row>
    <row r="63" spans="1:40" ht="15" customHeight="1">
      <c r="A63" s="147"/>
      <c r="B63" s="147" t="s">
        <v>35</v>
      </c>
      <c r="C63" s="147"/>
      <c r="D63" s="147"/>
      <c r="E63" s="147"/>
      <c r="F63" s="147"/>
      <c r="G63" s="147"/>
    </row>
    <row r="64" spans="1:40" ht="15" customHeight="1">
      <c r="A64" s="147"/>
      <c r="B64" s="147" t="s">
        <v>197</v>
      </c>
      <c r="C64" s="147"/>
      <c r="D64" s="147"/>
      <c r="E64" s="147"/>
      <c r="F64" s="147"/>
      <c r="G64" s="147"/>
    </row>
    <row r="65" spans="1:7" ht="15" customHeight="1">
      <c r="A65" s="147" t="s">
        <v>198</v>
      </c>
      <c r="B65" s="169"/>
      <c r="C65" s="147"/>
      <c r="D65" s="147"/>
      <c r="E65" s="147"/>
      <c r="F65" s="147"/>
      <c r="G65" s="147"/>
    </row>
    <row r="66" spans="1:7" ht="15" customHeight="1">
      <c r="A66" s="147" t="s">
        <v>341</v>
      </c>
      <c r="B66" s="169"/>
      <c r="C66" s="147"/>
      <c r="D66" s="147"/>
      <c r="E66" s="147"/>
      <c r="F66" s="147"/>
      <c r="G66" s="147"/>
    </row>
    <row r="67" spans="1:7" ht="15" customHeight="1">
      <c r="A67" s="147" t="s">
        <v>199</v>
      </c>
      <c r="B67" s="169"/>
      <c r="C67" s="147"/>
      <c r="D67" s="147"/>
      <c r="E67" s="147"/>
      <c r="F67" s="147"/>
      <c r="G67" s="147"/>
    </row>
    <row r="68" spans="1:7" ht="15" customHeight="1">
      <c r="A68" s="147" t="s">
        <v>200</v>
      </c>
      <c r="B68" s="169"/>
      <c r="C68" s="147"/>
      <c r="D68" s="147"/>
      <c r="E68" s="147"/>
      <c r="F68" s="147"/>
      <c r="G68" s="147"/>
    </row>
    <row r="69" spans="1:7" ht="15" customHeight="1">
      <c r="A69" s="147" t="s">
        <v>202</v>
      </c>
      <c r="B69" s="169"/>
      <c r="C69" s="147"/>
      <c r="D69" s="147"/>
      <c r="E69" s="147"/>
      <c r="F69" s="147"/>
      <c r="G69" s="147"/>
    </row>
    <row r="70" spans="1:7" ht="15" customHeight="1">
      <c r="A70" s="147" t="s">
        <v>204</v>
      </c>
      <c r="B70" s="169"/>
      <c r="C70" s="147"/>
      <c r="D70" s="147"/>
      <c r="E70" s="147"/>
      <c r="F70" s="147"/>
      <c r="G70" s="147"/>
    </row>
    <row r="71" spans="1:7" ht="15" customHeight="1">
      <c r="A71" s="147"/>
      <c r="B71" s="147" t="s">
        <v>104</v>
      </c>
      <c r="C71" s="147"/>
      <c r="D71" s="147"/>
      <c r="E71" s="147"/>
      <c r="F71" s="147"/>
      <c r="G71" s="147"/>
    </row>
    <row r="72" spans="1:7" ht="15" customHeight="1">
      <c r="A72" s="147"/>
      <c r="B72" s="147" t="s">
        <v>206</v>
      </c>
      <c r="C72" s="147"/>
      <c r="D72" s="147"/>
      <c r="E72" s="147"/>
      <c r="F72" s="147"/>
      <c r="G72" s="147"/>
    </row>
    <row r="73" spans="1:7" ht="15" customHeight="1">
      <c r="A73" s="147" t="s">
        <v>138</v>
      </c>
      <c r="B73" s="169"/>
      <c r="C73" s="147"/>
      <c r="D73" s="147"/>
      <c r="E73" s="147"/>
      <c r="F73" s="147"/>
      <c r="G73" s="147"/>
    </row>
    <row r="74" spans="1:7" ht="15" customHeight="1">
      <c r="A74" s="147" t="s">
        <v>208</v>
      </c>
      <c r="B74" s="169"/>
      <c r="C74" s="147"/>
      <c r="D74" s="147"/>
      <c r="E74" s="147"/>
      <c r="F74" s="147"/>
      <c r="G74" s="147"/>
    </row>
    <row r="75" spans="1:7" ht="15" customHeight="1">
      <c r="A75" s="147" t="s">
        <v>209</v>
      </c>
      <c r="B75" s="169"/>
      <c r="C75" s="147"/>
      <c r="D75" s="147"/>
      <c r="E75" s="147"/>
      <c r="F75" s="147"/>
      <c r="G75" s="147"/>
    </row>
    <row r="76" spans="1:7" ht="15" customHeight="1">
      <c r="A76" s="147" t="s">
        <v>211</v>
      </c>
      <c r="B76" s="169"/>
      <c r="C76" s="147"/>
      <c r="D76" s="147"/>
      <c r="E76" s="147"/>
      <c r="F76" s="147"/>
      <c r="G76" s="147"/>
    </row>
    <row r="77" spans="1:7" ht="15" customHeight="1">
      <c r="A77" s="147" t="s">
        <v>213</v>
      </c>
      <c r="B77" s="169"/>
      <c r="C77" s="147"/>
      <c r="D77" s="147"/>
      <c r="E77" s="147"/>
      <c r="F77" s="147"/>
      <c r="G77" s="147"/>
    </row>
    <row r="78" spans="1:7" ht="15" customHeight="1">
      <c r="A78" s="147" t="s">
        <v>66</v>
      </c>
      <c r="B78" s="169"/>
      <c r="C78" s="147"/>
      <c r="D78" s="147"/>
      <c r="E78" s="147"/>
      <c r="F78" s="147"/>
      <c r="G78" s="147"/>
    </row>
    <row r="79" spans="1:7" ht="15" customHeight="1">
      <c r="A79" s="147" t="s">
        <v>215</v>
      </c>
      <c r="B79" s="169"/>
      <c r="C79" s="147"/>
      <c r="D79" s="147"/>
      <c r="E79" s="147"/>
      <c r="F79" s="147"/>
      <c r="G79" s="147"/>
    </row>
    <row r="80" spans="1:7" ht="15" customHeight="1">
      <c r="A80" s="147" t="s">
        <v>216</v>
      </c>
      <c r="B80" s="169"/>
      <c r="C80" s="147"/>
      <c r="D80" s="147"/>
      <c r="E80" s="147"/>
      <c r="F80" s="147"/>
      <c r="G80" s="147"/>
    </row>
  </sheetData>
  <mergeCells count="11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B36:K36"/>
    <mergeCell ref="L36:O36"/>
    <mergeCell ref="P36:S36"/>
    <mergeCell ref="T36:W36"/>
    <mergeCell ref="B37:K37"/>
    <mergeCell ref="L37:O37"/>
    <mergeCell ref="P37:S37"/>
    <mergeCell ref="T37:W37"/>
    <mergeCell ref="A40:B40"/>
    <mergeCell ref="C40:D40"/>
    <mergeCell ref="A41:B41"/>
    <mergeCell ref="C41:D41"/>
    <mergeCell ref="C44:D44"/>
    <mergeCell ref="E44:H44"/>
    <mergeCell ref="I44:N44"/>
    <mergeCell ref="O44:T44"/>
    <mergeCell ref="U44:Z44"/>
    <mergeCell ref="AA44:AF44"/>
    <mergeCell ref="AG44:AK44"/>
    <mergeCell ref="AL44:AM44"/>
    <mergeCell ref="F45:H45"/>
    <mergeCell ref="I45:K45"/>
    <mergeCell ref="L45:N45"/>
    <mergeCell ref="O45:Q45"/>
    <mergeCell ref="R45:T45"/>
    <mergeCell ref="U45:W45"/>
    <mergeCell ref="X45:Z45"/>
    <mergeCell ref="AA45:AC45"/>
    <mergeCell ref="AD45:AF45"/>
    <mergeCell ref="AG45:AI45"/>
    <mergeCell ref="AJ45:AK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C48:D48"/>
    <mergeCell ref="E48:H48"/>
    <mergeCell ref="I48:N48"/>
    <mergeCell ref="O48:T48"/>
    <mergeCell ref="U48:Z48"/>
    <mergeCell ref="AA48:AF48"/>
    <mergeCell ref="AG48:AK48"/>
    <mergeCell ref="AL48:AM48"/>
    <mergeCell ref="C57:E57"/>
    <mergeCell ref="C58:E58"/>
    <mergeCell ref="C59:E59"/>
    <mergeCell ref="C60:E60"/>
    <mergeCell ref="C61:E61"/>
    <mergeCell ref="A7:A10"/>
    <mergeCell ref="B7:B8"/>
    <mergeCell ref="C7:C10"/>
    <mergeCell ref="D7:D10"/>
    <mergeCell ref="E7:E10"/>
    <mergeCell ref="AK7:AK10"/>
    <mergeCell ref="AL7:AL10"/>
    <mergeCell ref="AM7:AN10"/>
    <mergeCell ref="B9:B10"/>
  </mergeCells>
  <phoneticPr fontId="4"/>
  <dataValidations count="8">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type="list" allowBlank="1" showDropDown="0" showInputMessage="1" showErrorMessage="0" sqref="B13:B30">
      <formula1>INDIRECT($AK$1)</formula1>
    </dataValidation>
    <dataValidation type="list" allowBlank="1" showDropDown="0" showInputMessage="1" showErrorMessage="1" sqref="B37:K37">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whole" operator="greaterThanOrEqual" allowBlank="1" showDropDown="0" showInputMessage="1" showErrorMessage="1" sqref="L37:W37">
      <formula1>0</formula1>
    </dataValidation>
    <dataValidation operator="greaterThanOrEqual" allowBlank="1" showDropDown="0" showInputMessage="1" showErrorMessage="1" sqref="I38:I39 L38:L39 L42 I42"/>
    <dataValidation allowBlank="1" showDropDown="0" showInputMessage="1" showErrorMessage="0" sqref="B11:B12"/>
  </dataValidations>
  <printOptions horizontalCentered="1"/>
  <pageMargins left="0.19685039370078738" right="0.19685039370078738" top="0.39370078740157477" bottom="0.19685039370078738" header="0.19685039370078738" footer="0.39370078740157477"/>
  <pageSetup paperSize="9" scale="87" fitToWidth="1" fitToHeight="0" orientation="landscape" usePrinterDefaults="1" r:id="rId1"/>
  <headerFooter alignWithMargins="0">
    <oddHeader>&amp;L&amp;"ＭＳ ゴシック,標準"&amp;10（参考様式）</oddHeader>
  </headerFooter>
  <rowBreaks count="1" manualBreakCount="1">
    <brk id="34"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sheetPr codeName="Sheet27"/>
  <dimension ref="A1:L37"/>
  <sheetViews>
    <sheetView workbookViewId="0">
      <selection activeCell="B33" sqref="B33:K33"/>
    </sheetView>
  </sheetViews>
  <sheetFormatPr defaultRowHeight="18.75"/>
  <cols>
    <col min="1" max="1" width="26.375" customWidth="1"/>
    <col min="2" max="2" width="9" customWidth="1"/>
    <col min="3" max="3" width="22" customWidth="1"/>
  </cols>
  <sheetData>
    <row r="1" spans="1:12">
      <c r="A1" t="s">
        <v>145</v>
      </c>
      <c r="B1" t="s">
        <v>252</v>
      </c>
      <c r="C1" t="s">
        <v>307</v>
      </c>
      <c r="D1" t="s">
        <v>225</v>
      </c>
      <c r="E1" t="s">
        <v>334</v>
      </c>
      <c r="F1" t="s">
        <v>354</v>
      </c>
      <c r="G1" t="s">
        <v>355</v>
      </c>
      <c r="H1" t="s">
        <v>304</v>
      </c>
      <c r="I1" t="s">
        <v>219</v>
      </c>
      <c r="J1" t="s">
        <v>357</v>
      </c>
      <c r="K1" t="s">
        <v>358</v>
      </c>
    </row>
    <row r="2" spans="1:12">
      <c r="A2" t="s">
        <v>217</v>
      </c>
      <c r="B2" t="s">
        <v>223</v>
      </c>
      <c r="C2" t="s">
        <v>133</v>
      </c>
      <c r="D2" t="s">
        <v>227</v>
      </c>
    </row>
    <row r="3" spans="1:12">
      <c r="A3" t="s">
        <v>192</v>
      </c>
      <c r="B3" t="s">
        <v>223</v>
      </c>
      <c r="C3" t="s">
        <v>133</v>
      </c>
      <c r="D3" t="s">
        <v>227</v>
      </c>
    </row>
    <row r="4" spans="1:12">
      <c r="A4" t="s">
        <v>19</v>
      </c>
      <c r="B4" t="s">
        <v>223</v>
      </c>
      <c r="C4" t="s">
        <v>133</v>
      </c>
      <c r="D4" t="s">
        <v>227</v>
      </c>
    </row>
    <row r="5" spans="1:12">
      <c r="A5" t="s">
        <v>267</v>
      </c>
      <c r="B5" t="s">
        <v>223</v>
      </c>
      <c r="C5" t="s">
        <v>133</v>
      </c>
      <c r="D5" t="s">
        <v>227</v>
      </c>
    </row>
    <row r="6" spans="1:12">
      <c r="A6" s="358" t="s">
        <v>268</v>
      </c>
      <c r="B6" s="358" t="s">
        <v>223</v>
      </c>
      <c r="C6" s="358" t="s">
        <v>270</v>
      </c>
      <c r="D6" s="358" t="s">
        <v>272</v>
      </c>
      <c r="E6" s="358" t="s">
        <v>273</v>
      </c>
      <c r="F6" s="358" t="s">
        <v>271</v>
      </c>
      <c r="G6" s="358"/>
      <c r="H6" s="358"/>
      <c r="I6" s="358"/>
      <c r="J6" s="358"/>
    </row>
    <row r="7" spans="1:12">
      <c r="A7" s="358" t="s">
        <v>266</v>
      </c>
      <c r="B7" s="358" t="s">
        <v>223</v>
      </c>
      <c r="C7" s="358" t="s">
        <v>270</v>
      </c>
      <c r="D7" s="358" t="s">
        <v>272</v>
      </c>
      <c r="E7" s="358" t="s">
        <v>273</v>
      </c>
      <c r="F7" s="358" t="s">
        <v>214</v>
      </c>
      <c r="G7" s="358" t="s">
        <v>359</v>
      </c>
      <c r="H7" s="358" t="s">
        <v>74</v>
      </c>
      <c r="I7" s="358" t="s">
        <v>271</v>
      </c>
      <c r="J7" s="358"/>
    </row>
    <row r="8" spans="1:12">
      <c r="A8" s="358" t="s">
        <v>360</v>
      </c>
      <c r="B8" s="358" t="s">
        <v>223</v>
      </c>
      <c r="C8" s="358" t="s">
        <v>271</v>
      </c>
      <c r="D8" s="358"/>
      <c r="E8" s="358"/>
      <c r="F8" s="358"/>
      <c r="G8" s="358"/>
      <c r="H8" s="358"/>
      <c r="I8" s="358"/>
      <c r="J8" s="358"/>
    </row>
    <row r="9" spans="1:12">
      <c r="A9" s="358" t="s">
        <v>352</v>
      </c>
      <c r="B9" s="358" t="s">
        <v>223</v>
      </c>
      <c r="C9" s="358" t="s">
        <v>271</v>
      </c>
      <c r="D9" s="358"/>
      <c r="E9" s="358"/>
      <c r="F9" s="358"/>
      <c r="G9" s="358"/>
      <c r="H9" s="358"/>
      <c r="I9" s="358"/>
      <c r="J9" s="358"/>
    </row>
    <row r="10" spans="1:12">
      <c r="A10" s="358" t="s">
        <v>361</v>
      </c>
      <c r="B10" s="358" t="s">
        <v>223</v>
      </c>
      <c r="C10" s="358" t="s">
        <v>271</v>
      </c>
      <c r="D10" s="358"/>
      <c r="E10" s="358"/>
      <c r="F10" s="358"/>
      <c r="G10" s="358"/>
      <c r="H10" s="358"/>
      <c r="I10" s="358"/>
      <c r="J10" s="358"/>
    </row>
    <row r="11" spans="1:12">
      <c r="A11" s="358" t="s">
        <v>362</v>
      </c>
      <c r="B11" s="358" t="s">
        <v>223</v>
      </c>
      <c r="C11" s="358" t="s">
        <v>133</v>
      </c>
      <c r="D11" s="358" t="s">
        <v>227</v>
      </c>
      <c r="E11" s="358"/>
      <c r="F11" s="358"/>
      <c r="G11" s="358"/>
      <c r="H11" s="358"/>
      <c r="I11" s="358"/>
      <c r="J11" s="358"/>
    </row>
    <row r="12" spans="1:12">
      <c r="A12" s="358" t="s">
        <v>184</v>
      </c>
      <c r="B12" s="358" t="s">
        <v>223</v>
      </c>
      <c r="C12" s="358" t="s">
        <v>270</v>
      </c>
      <c r="D12" s="358" t="s">
        <v>318</v>
      </c>
      <c r="E12" s="358" t="s">
        <v>271</v>
      </c>
      <c r="F12" s="358"/>
      <c r="G12" s="358"/>
      <c r="H12" s="358"/>
      <c r="I12" s="358"/>
      <c r="J12" s="358"/>
    </row>
    <row r="13" spans="1:12">
      <c r="A13" s="358" t="s">
        <v>322</v>
      </c>
      <c r="B13" s="358" t="s">
        <v>223</v>
      </c>
      <c r="C13" s="358" t="s">
        <v>270</v>
      </c>
      <c r="D13" s="358" t="s">
        <v>318</v>
      </c>
      <c r="E13" s="358"/>
      <c r="F13" s="358"/>
      <c r="G13" s="358"/>
      <c r="H13" s="358"/>
      <c r="I13" s="358"/>
      <c r="J13" s="358"/>
    </row>
    <row r="14" spans="1:12">
      <c r="A14" s="358" t="s">
        <v>324</v>
      </c>
      <c r="B14" s="358" t="s">
        <v>223</v>
      </c>
      <c r="C14" s="358" t="s">
        <v>270</v>
      </c>
      <c r="D14" s="358" t="s">
        <v>318</v>
      </c>
      <c r="E14" s="358" t="s">
        <v>271</v>
      </c>
      <c r="F14" s="358" t="s">
        <v>42</v>
      </c>
      <c r="G14" s="358"/>
      <c r="H14" s="358"/>
      <c r="I14" s="358"/>
      <c r="J14" s="358"/>
    </row>
    <row r="15" spans="1:12">
      <c r="A15" s="358" t="s">
        <v>325</v>
      </c>
      <c r="B15" s="358" t="s">
        <v>223</v>
      </c>
      <c r="C15" s="358" t="s">
        <v>270</v>
      </c>
      <c r="D15" s="358" t="s">
        <v>272</v>
      </c>
      <c r="E15" s="358" t="s">
        <v>273</v>
      </c>
      <c r="F15" s="358" t="s">
        <v>214</v>
      </c>
      <c r="G15" s="358" t="s">
        <v>359</v>
      </c>
      <c r="H15" s="358" t="s">
        <v>74</v>
      </c>
      <c r="I15" s="358" t="s">
        <v>363</v>
      </c>
      <c r="J15" s="358" t="s">
        <v>364</v>
      </c>
      <c r="K15" t="s">
        <v>271</v>
      </c>
      <c r="L15" s="358"/>
    </row>
    <row r="16" spans="1:12">
      <c r="A16" s="358" t="s">
        <v>296</v>
      </c>
      <c r="B16" s="358" t="s">
        <v>223</v>
      </c>
      <c r="C16" s="358" t="s">
        <v>270</v>
      </c>
      <c r="D16" s="358" t="s">
        <v>273</v>
      </c>
      <c r="E16" s="358" t="s">
        <v>214</v>
      </c>
      <c r="F16" s="358" t="s">
        <v>359</v>
      </c>
      <c r="G16" s="358" t="s">
        <v>74</v>
      </c>
      <c r="H16" s="358" t="s">
        <v>271</v>
      </c>
      <c r="I16" s="358"/>
      <c r="J16" s="358"/>
    </row>
    <row r="17" spans="1:10">
      <c r="A17" s="358" t="s">
        <v>82</v>
      </c>
      <c r="B17" s="358" t="s">
        <v>223</v>
      </c>
      <c r="C17" s="358" t="s">
        <v>270</v>
      </c>
      <c r="D17" s="358" t="s">
        <v>299</v>
      </c>
      <c r="E17" s="358" t="s">
        <v>271</v>
      </c>
      <c r="F17" s="358"/>
      <c r="G17" s="358"/>
      <c r="H17" s="358"/>
      <c r="I17" s="358"/>
      <c r="J17" s="358"/>
    </row>
    <row r="18" spans="1:10">
      <c r="A18" s="358" t="s">
        <v>242</v>
      </c>
      <c r="B18" s="358" t="s">
        <v>223</v>
      </c>
      <c r="C18" s="358" t="s">
        <v>1</v>
      </c>
      <c r="D18" s="358"/>
      <c r="E18" s="358"/>
      <c r="F18" s="358"/>
      <c r="G18" s="358"/>
      <c r="H18" s="358"/>
      <c r="I18" s="358"/>
      <c r="J18" s="358"/>
    </row>
    <row r="19" spans="1:10">
      <c r="A19" s="358" t="s">
        <v>303</v>
      </c>
      <c r="B19" s="358" t="s">
        <v>223</v>
      </c>
      <c r="C19" s="358" t="s">
        <v>270</v>
      </c>
      <c r="D19" s="358" t="s">
        <v>308</v>
      </c>
      <c r="E19" s="358" t="s">
        <v>309</v>
      </c>
      <c r="F19" s="358" t="s">
        <v>311</v>
      </c>
      <c r="G19" s="358"/>
      <c r="H19" s="358"/>
      <c r="I19" s="358"/>
      <c r="J19" s="358"/>
    </row>
    <row r="20" spans="1:10">
      <c r="A20" s="358" t="s">
        <v>310</v>
      </c>
      <c r="B20" s="358" t="s">
        <v>223</v>
      </c>
      <c r="C20" s="358" t="s">
        <v>270</v>
      </c>
      <c r="D20" s="358" t="s">
        <v>309</v>
      </c>
      <c r="E20" s="358" t="s">
        <v>311</v>
      </c>
      <c r="F20" s="358"/>
      <c r="G20" s="358"/>
      <c r="H20" s="358"/>
      <c r="I20" s="358"/>
      <c r="J20" s="358"/>
    </row>
    <row r="21" spans="1:10">
      <c r="A21" s="392" t="s">
        <v>389</v>
      </c>
      <c r="B21" s="392" t="s">
        <v>223</v>
      </c>
      <c r="C21" s="392" t="s">
        <v>270</v>
      </c>
      <c r="D21" s="392" t="s">
        <v>309</v>
      </c>
      <c r="E21" s="392" t="s">
        <v>311</v>
      </c>
      <c r="F21" s="358"/>
      <c r="G21" s="358"/>
      <c r="H21" s="358"/>
      <c r="I21" s="358"/>
      <c r="J21" s="358"/>
    </row>
    <row r="22" spans="1:10">
      <c r="A22" s="392" t="s">
        <v>222</v>
      </c>
      <c r="B22" s="392" t="s">
        <v>223</v>
      </c>
      <c r="C22" s="392" t="s">
        <v>270</v>
      </c>
      <c r="D22" s="392" t="s">
        <v>309</v>
      </c>
      <c r="E22" s="392" t="s">
        <v>311</v>
      </c>
      <c r="F22" s="358"/>
      <c r="G22" s="358"/>
      <c r="H22" s="358"/>
      <c r="I22" s="358"/>
      <c r="J22" s="358"/>
    </row>
    <row r="23" spans="1:10">
      <c r="A23" s="392" t="s">
        <v>228</v>
      </c>
      <c r="B23" s="392" t="s">
        <v>223</v>
      </c>
      <c r="C23" s="392" t="s">
        <v>227</v>
      </c>
      <c r="D23" s="358"/>
      <c r="E23" s="358"/>
      <c r="F23" s="358"/>
      <c r="G23" s="358"/>
      <c r="H23" s="358"/>
      <c r="I23" s="358"/>
      <c r="J23" s="358"/>
    </row>
    <row r="24" spans="1:10">
      <c r="A24" s="392" t="s">
        <v>405</v>
      </c>
      <c r="B24" s="392" t="s">
        <v>223</v>
      </c>
      <c r="C24" s="392" t="s">
        <v>227</v>
      </c>
      <c r="D24" s="358"/>
      <c r="E24" s="358"/>
      <c r="F24" s="358"/>
      <c r="G24" s="358"/>
      <c r="H24" s="358"/>
      <c r="I24" s="358"/>
      <c r="J24" s="358"/>
    </row>
    <row r="25" spans="1:10">
      <c r="A25" s="358" t="s">
        <v>313</v>
      </c>
      <c r="B25" s="358" t="s">
        <v>223</v>
      </c>
      <c r="C25" s="358" t="s">
        <v>270</v>
      </c>
      <c r="D25" s="358" t="s">
        <v>157</v>
      </c>
      <c r="E25" s="358"/>
      <c r="F25" s="358"/>
      <c r="G25" s="358"/>
      <c r="H25" s="358"/>
      <c r="I25" s="358"/>
      <c r="J25" s="358"/>
    </row>
    <row r="26" spans="1:10">
      <c r="A26" s="358" t="s">
        <v>226</v>
      </c>
      <c r="B26" s="358" t="s">
        <v>223</v>
      </c>
      <c r="C26" s="358" t="s">
        <v>270</v>
      </c>
      <c r="D26" s="358" t="s">
        <v>116</v>
      </c>
      <c r="E26" s="358"/>
      <c r="F26" s="358"/>
      <c r="G26" s="358"/>
      <c r="H26" s="358"/>
      <c r="I26" s="358"/>
      <c r="J26" s="358"/>
    </row>
    <row r="27" spans="1:10">
      <c r="A27" s="358" t="s">
        <v>129</v>
      </c>
      <c r="B27" s="358" t="s">
        <v>223</v>
      </c>
      <c r="C27" s="358" t="s">
        <v>37</v>
      </c>
      <c r="D27" s="358" t="s">
        <v>337</v>
      </c>
      <c r="E27" s="358"/>
      <c r="F27" s="358"/>
      <c r="G27" s="358"/>
      <c r="H27" s="358"/>
      <c r="I27" s="358"/>
      <c r="J27" s="358"/>
    </row>
    <row r="28" spans="1:10">
      <c r="A28" s="392" t="s">
        <v>155</v>
      </c>
      <c r="B28" s="392" t="s">
        <v>223</v>
      </c>
      <c r="C28" s="392" t="s">
        <v>344</v>
      </c>
      <c r="D28" s="392" t="s">
        <v>70</v>
      </c>
      <c r="E28" s="392" t="s">
        <v>29</v>
      </c>
      <c r="F28" s="392" t="s">
        <v>365</v>
      </c>
      <c r="G28" s="392" t="s">
        <v>273</v>
      </c>
      <c r="H28" s="392" t="s">
        <v>48</v>
      </c>
      <c r="I28" s="358"/>
      <c r="J28" s="358"/>
    </row>
    <row r="29" spans="1:10">
      <c r="A29" s="392" t="s">
        <v>238</v>
      </c>
      <c r="B29" s="392" t="s">
        <v>223</v>
      </c>
      <c r="C29" s="392" t="s">
        <v>344</v>
      </c>
      <c r="D29" s="392" t="s">
        <v>70</v>
      </c>
      <c r="E29" s="392" t="s">
        <v>29</v>
      </c>
      <c r="F29" s="392" t="s">
        <v>365</v>
      </c>
      <c r="G29" s="392" t="s">
        <v>273</v>
      </c>
      <c r="H29" s="392" t="s">
        <v>48</v>
      </c>
      <c r="I29" s="358"/>
      <c r="J29" s="358"/>
    </row>
    <row r="30" spans="1:10">
      <c r="A30" s="392" t="s">
        <v>269</v>
      </c>
      <c r="B30" s="392" t="s">
        <v>223</v>
      </c>
      <c r="C30" s="392" t="s">
        <v>344</v>
      </c>
      <c r="D30" s="392" t="s">
        <v>70</v>
      </c>
      <c r="E30" s="392" t="s">
        <v>29</v>
      </c>
      <c r="F30" s="392" t="s">
        <v>365</v>
      </c>
      <c r="G30" s="392" t="s">
        <v>273</v>
      </c>
      <c r="H30" s="392" t="s">
        <v>48</v>
      </c>
      <c r="I30" s="358"/>
      <c r="J30" s="358"/>
    </row>
    <row r="31" spans="1:10">
      <c r="A31" s="392" t="s">
        <v>60</v>
      </c>
      <c r="B31" s="358" t="s">
        <v>223</v>
      </c>
      <c r="C31" s="358" t="s">
        <v>344</v>
      </c>
      <c r="D31" s="358" t="s">
        <v>342</v>
      </c>
      <c r="E31" s="358" t="s">
        <v>273</v>
      </c>
      <c r="F31" s="358" t="s">
        <v>70</v>
      </c>
      <c r="G31" s="358" t="s">
        <v>29</v>
      </c>
      <c r="H31" s="358" t="s">
        <v>365</v>
      </c>
      <c r="I31" s="358" t="s">
        <v>48</v>
      </c>
      <c r="J31" s="358"/>
    </row>
    <row r="32" spans="1:10">
      <c r="A32" s="392" t="s">
        <v>406</v>
      </c>
      <c r="B32" s="358" t="s">
        <v>223</v>
      </c>
      <c r="C32" s="358" t="s">
        <v>344</v>
      </c>
      <c r="D32" s="358" t="s">
        <v>342</v>
      </c>
      <c r="E32" s="358" t="s">
        <v>273</v>
      </c>
      <c r="F32" s="358" t="s">
        <v>70</v>
      </c>
      <c r="G32" s="358" t="s">
        <v>29</v>
      </c>
      <c r="H32" s="358" t="s">
        <v>365</v>
      </c>
      <c r="I32" s="358" t="s">
        <v>48</v>
      </c>
      <c r="J32" s="358"/>
    </row>
    <row r="33" spans="1:11">
      <c r="A33" s="358" t="s">
        <v>77</v>
      </c>
      <c r="B33" s="358" t="s">
        <v>223</v>
      </c>
      <c r="C33" s="358" t="s">
        <v>344</v>
      </c>
      <c r="D33" s="358" t="s">
        <v>342</v>
      </c>
      <c r="E33" s="358" t="s">
        <v>70</v>
      </c>
      <c r="F33" s="358" t="s">
        <v>29</v>
      </c>
      <c r="G33" s="358" t="s">
        <v>366</v>
      </c>
      <c r="H33" s="358" t="s">
        <v>97</v>
      </c>
      <c r="I33" s="358" t="s">
        <v>365</v>
      </c>
      <c r="J33" s="358" t="s">
        <v>273</v>
      </c>
      <c r="K33" s="358" t="s">
        <v>48</v>
      </c>
    </row>
    <row r="34" spans="1:11">
      <c r="A34" s="358" t="s">
        <v>298</v>
      </c>
      <c r="B34" s="358" t="s">
        <v>223</v>
      </c>
      <c r="C34" s="358" t="s">
        <v>344</v>
      </c>
      <c r="D34" s="358" t="s">
        <v>131</v>
      </c>
      <c r="E34" s="358"/>
      <c r="F34" s="358"/>
      <c r="G34" s="358"/>
      <c r="H34" s="358"/>
      <c r="I34" s="358"/>
      <c r="J34" s="358"/>
      <c r="K34" s="358"/>
    </row>
    <row r="35" spans="1:11">
      <c r="A35" s="358" t="s">
        <v>343</v>
      </c>
      <c r="B35" s="358" t="s">
        <v>223</v>
      </c>
      <c r="C35" s="358" t="s">
        <v>344</v>
      </c>
      <c r="D35" s="358" t="s">
        <v>131</v>
      </c>
      <c r="E35" s="358"/>
      <c r="F35" s="358"/>
      <c r="G35" s="358"/>
      <c r="H35" s="358"/>
      <c r="I35" s="358"/>
      <c r="J35" s="358"/>
      <c r="K35" s="358"/>
    </row>
    <row r="36" spans="1:11">
      <c r="A36" s="358" t="s">
        <v>345</v>
      </c>
      <c r="B36" s="358" t="s">
        <v>223</v>
      </c>
      <c r="C36" s="358" t="s">
        <v>344</v>
      </c>
      <c r="D36" s="358" t="s">
        <v>272</v>
      </c>
      <c r="E36" s="358" t="s">
        <v>273</v>
      </c>
      <c r="F36" s="358" t="s">
        <v>70</v>
      </c>
      <c r="G36" s="358" t="s">
        <v>29</v>
      </c>
      <c r="H36" s="358" t="s">
        <v>366</v>
      </c>
      <c r="I36" s="358" t="s">
        <v>97</v>
      </c>
      <c r="J36" s="358" t="s">
        <v>250</v>
      </c>
      <c r="K36" s="358"/>
    </row>
    <row r="37" spans="1:11">
      <c r="A37" s="358" t="s">
        <v>351</v>
      </c>
      <c r="B37" s="358" t="s">
        <v>344</v>
      </c>
      <c r="C37" s="358" t="s">
        <v>272</v>
      </c>
      <c r="D37" s="358" t="s">
        <v>273</v>
      </c>
      <c r="E37" s="358" t="s">
        <v>70</v>
      </c>
      <c r="F37" s="358" t="s">
        <v>29</v>
      </c>
      <c r="G37" s="358" t="s">
        <v>250</v>
      </c>
      <c r="H37" s="358" t="s">
        <v>88</v>
      </c>
      <c r="I37" s="358" t="s">
        <v>367</v>
      </c>
      <c r="J37" s="358"/>
    </row>
  </sheetData>
  <phoneticPr fontId="4"/>
  <pageMargins left="0.7" right="0.7" top="0.75" bottom="0.75" header="0.3" footer="0.3"/>
  <pageSetup paperSize="9"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N86"/>
  <sheetViews>
    <sheetView showGridLines="0" view="pageBreakPreview" topLeftCell="A2" zoomScale="115" zoomScaleSheetLayoutView="115" workbookViewId="0">
      <selection activeCell="AO8" sqref="AO8"/>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217</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151</v>
      </c>
      <c r="AH5" s="208">
        <v>40</v>
      </c>
      <c r="AI5" s="208"/>
      <c r="AJ5" s="208"/>
      <c r="AK5" s="204" t="s">
        <v>152</v>
      </c>
      <c r="AL5" s="215">
        <v>160</v>
      </c>
      <c r="AM5" s="204" t="s">
        <v>153</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154</v>
      </c>
      <c r="B7" s="157" t="s">
        <v>136</v>
      </c>
      <c r="C7" s="160" t="s">
        <v>156</v>
      </c>
      <c r="D7" s="157" t="s">
        <v>158</v>
      </c>
      <c r="E7" s="157" t="s">
        <v>159</v>
      </c>
      <c r="F7" s="193" t="s">
        <v>162</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60" t="s">
        <v>163</v>
      </c>
      <c r="AL7" s="160" t="s">
        <v>165</v>
      </c>
      <c r="AM7" s="220" t="s">
        <v>3</v>
      </c>
      <c r="AN7" s="220"/>
    </row>
    <row r="8" spans="1:40" ht="15" customHeight="1">
      <c r="A8" s="152"/>
      <c r="B8" s="256"/>
      <c r="C8" s="160"/>
      <c r="D8" s="157"/>
      <c r="E8" s="157"/>
      <c r="F8" s="157" t="s">
        <v>167</v>
      </c>
      <c r="G8" s="157"/>
      <c r="H8" s="157"/>
      <c r="I8" s="157"/>
      <c r="J8" s="157"/>
      <c r="K8" s="157"/>
      <c r="L8" s="157"/>
      <c r="M8" s="157" t="s">
        <v>168</v>
      </c>
      <c r="N8" s="157"/>
      <c r="O8" s="157"/>
      <c r="P8" s="157"/>
      <c r="Q8" s="157"/>
      <c r="R8" s="157"/>
      <c r="S8" s="157"/>
      <c r="T8" s="157" t="s">
        <v>170</v>
      </c>
      <c r="U8" s="157"/>
      <c r="V8" s="157"/>
      <c r="W8" s="157"/>
      <c r="X8" s="157"/>
      <c r="Y8" s="157"/>
      <c r="Z8" s="157"/>
      <c r="AA8" s="157" t="s">
        <v>173</v>
      </c>
      <c r="AB8" s="157"/>
      <c r="AC8" s="157"/>
      <c r="AD8" s="157"/>
      <c r="AE8" s="157"/>
      <c r="AF8" s="157"/>
      <c r="AG8" s="157"/>
      <c r="AH8" s="157" t="s">
        <v>174</v>
      </c>
      <c r="AI8" s="157"/>
      <c r="AJ8" s="157"/>
      <c r="AK8" s="160"/>
      <c r="AL8" s="160"/>
      <c r="AM8" s="220"/>
      <c r="AN8" s="220"/>
    </row>
    <row r="9" spans="1:40" ht="15" customHeight="1">
      <c r="A9" s="152"/>
      <c r="B9" s="257" t="s">
        <v>221</v>
      </c>
      <c r="C9" s="160"/>
      <c r="D9" s="157"/>
      <c r="E9" s="157"/>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60"/>
      <c r="AL9" s="160"/>
      <c r="AM9" s="220"/>
      <c r="AN9" s="220"/>
    </row>
    <row r="10" spans="1:40" ht="15" customHeight="1">
      <c r="A10" s="152"/>
      <c r="B10" s="258"/>
      <c r="C10" s="160"/>
      <c r="D10" s="157"/>
      <c r="E10" s="157"/>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60"/>
      <c r="AL10" s="160"/>
      <c r="AM10" s="220"/>
      <c r="AN10" s="220"/>
    </row>
    <row r="11" spans="1:40" ht="18" customHeight="1">
      <c r="A11" s="153">
        <v>1</v>
      </c>
      <c r="B11" s="229" t="s">
        <v>223</v>
      </c>
      <c r="C11" s="175" t="s">
        <v>186</v>
      </c>
      <c r="D11" s="183"/>
      <c r="E11" s="183" t="s">
        <v>224</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178">
        <f t="shared" ref="AK11:AK31" si="0">+SUM(F11:AJ11)</f>
        <v>160</v>
      </c>
      <c r="AL11" s="216">
        <f t="shared" ref="AL11:AL31" si="1">IF($AK$3="４週",AK11/4,AK11/(DAY(EOMONTH($F$9,0))/7))</f>
        <v>40</v>
      </c>
      <c r="AM11" s="221"/>
      <c r="AN11" s="221"/>
    </row>
    <row r="12" spans="1:40" ht="18" customHeight="1">
      <c r="A12" s="153">
        <v>2</v>
      </c>
      <c r="B12" s="229" t="s">
        <v>133</v>
      </c>
      <c r="C12" s="175" t="s">
        <v>186</v>
      </c>
      <c r="D12" s="183" t="s">
        <v>326</v>
      </c>
      <c r="E12" s="183" t="s">
        <v>400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178">
        <f t="shared" si="0"/>
        <v>160</v>
      </c>
      <c r="AL12" s="216">
        <f t="shared" si="1"/>
        <v>40</v>
      </c>
      <c r="AM12" s="221"/>
      <c r="AN12" s="221"/>
    </row>
    <row r="13" spans="1:40" ht="18" customHeight="1">
      <c r="A13" s="153">
        <v>3</v>
      </c>
      <c r="B13" s="229" t="s">
        <v>227</v>
      </c>
      <c r="C13" s="175" t="s">
        <v>186</v>
      </c>
      <c r="D13" s="183" t="s">
        <v>398</v>
      </c>
      <c r="E13" s="183" t="s">
        <v>27</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178">
        <f t="shared" si="0"/>
        <v>160</v>
      </c>
      <c r="AL13" s="216">
        <f t="shared" si="1"/>
        <v>40</v>
      </c>
      <c r="AM13" s="221"/>
      <c r="AN13" s="221"/>
    </row>
    <row r="14" spans="1:40" ht="18" customHeight="1">
      <c r="A14" s="153">
        <v>4</v>
      </c>
      <c r="B14" s="229" t="s">
        <v>227</v>
      </c>
      <c r="C14" s="175" t="s">
        <v>190</v>
      </c>
      <c r="D14" s="183" t="s">
        <v>326</v>
      </c>
      <c r="E14" s="183" t="s">
        <v>401</v>
      </c>
      <c r="F14" s="186">
        <v>4</v>
      </c>
      <c r="G14" s="186">
        <v>4</v>
      </c>
      <c r="H14" s="186">
        <v>4</v>
      </c>
      <c r="I14" s="186"/>
      <c r="J14" s="186"/>
      <c r="K14" s="186">
        <v>4</v>
      </c>
      <c r="L14" s="186">
        <v>4</v>
      </c>
      <c r="M14" s="186">
        <v>4</v>
      </c>
      <c r="N14" s="186">
        <v>4</v>
      </c>
      <c r="O14" s="186">
        <v>4</v>
      </c>
      <c r="P14" s="186"/>
      <c r="Q14" s="186"/>
      <c r="R14" s="186">
        <v>4</v>
      </c>
      <c r="S14" s="186">
        <v>4</v>
      </c>
      <c r="T14" s="186">
        <v>4</v>
      </c>
      <c r="U14" s="186">
        <v>4</v>
      </c>
      <c r="V14" s="186">
        <v>4</v>
      </c>
      <c r="W14" s="186"/>
      <c r="X14" s="186"/>
      <c r="Y14" s="186">
        <v>4</v>
      </c>
      <c r="Z14" s="186">
        <v>4</v>
      </c>
      <c r="AA14" s="186">
        <v>4</v>
      </c>
      <c r="AB14" s="186">
        <v>4</v>
      </c>
      <c r="AC14" s="186">
        <v>4</v>
      </c>
      <c r="AD14" s="186"/>
      <c r="AE14" s="186"/>
      <c r="AF14" s="186">
        <v>4</v>
      </c>
      <c r="AG14" s="186">
        <v>4</v>
      </c>
      <c r="AH14" s="186"/>
      <c r="AI14" s="186"/>
      <c r="AJ14" s="186"/>
      <c r="AK14" s="178">
        <f t="shared" si="0"/>
        <v>80</v>
      </c>
      <c r="AL14" s="216">
        <f t="shared" si="1"/>
        <v>20</v>
      </c>
      <c r="AM14" s="221"/>
      <c r="AN14" s="221"/>
    </row>
    <row r="15" spans="1:40" ht="18" customHeight="1">
      <c r="A15" s="153">
        <v>5</v>
      </c>
      <c r="B15" s="229"/>
      <c r="C15" s="175"/>
      <c r="D15" s="183"/>
      <c r="E15" s="183"/>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178">
        <f t="shared" si="0"/>
        <v>0</v>
      </c>
      <c r="AL15" s="216">
        <f t="shared" si="1"/>
        <v>0</v>
      </c>
      <c r="AM15" s="221"/>
      <c r="AN15" s="221"/>
    </row>
    <row r="16" spans="1:40" ht="18" customHeight="1">
      <c r="A16" s="153">
        <v>6</v>
      </c>
      <c r="B16" s="229"/>
      <c r="C16" s="175"/>
      <c r="D16" s="183"/>
      <c r="E16" s="183"/>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186"/>
      <c r="AI16" s="186"/>
      <c r="AJ16" s="186"/>
      <c r="AK16" s="178">
        <f t="shared" si="0"/>
        <v>0</v>
      </c>
      <c r="AL16" s="216">
        <f t="shared" si="1"/>
        <v>0</v>
      </c>
      <c r="AM16" s="221"/>
      <c r="AN16" s="221"/>
    </row>
    <row r="17" spans="1:40" ht="18" customHeight="1">
      <c r="A17" s="153">
        <v>7</v>
      </c>
      <c r="B17" s="229"/>
      <c r="C17" s="175"/>
      <c r="D17" s="183"/>
      <c r="E17" s="183"/>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178">
        <f t="shared" si="0"/>
        <v>0</v>
      </c>
      <c r="AL17" s="216">
        <f t="shared" si="1"/>
        <v>0</v>
      </c>
      <c r="AM17" s="221"/>
      <c r="AN17" s="221"/>
    </row>
    <row r="18" spans="1:40" ht="18" customHeight="1">
      <c r="A18" s="153">
        <v>8</v>
      </c>
      <c r="B18" s="229"/>
      <c r="C18" s="175"/>
      <c r="D18" s="183"/>
      <c r="E18" s="183"/>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178">
        <f t="shared" si="0"/>
        <v>0</v>
      </c>
      <c r="AL18" s="216">
        <f t="shared" si="1"/>
        <v>0</v>
      </c>
      <c r="AM18" s="221"/>
      <c r="AN18" s="221"/>
    </row>
    <row r="19" spans="1:40" ht="18" customHeight="1">
      <c r="A19" s="153">
        <v>9</v>
      </c>
      <c r="B19" s="229"/>
      <c r="C19" s="175"/>
      <c r="D19" s="183"/>
      <c r="E19" s="183"/>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178">
        <f t="shared" si="0"/>
        <v>0</v>
      </c>
      <c r="AL19" s="216">
        <f t="shared" si="1"/>
        <v>0</v>
      </c>
      <c r="AM19" s="221"/>
      <c r="AN19" s="221"/>
    </row>
    <row r="20" spans="1:40" ht="18" customHeight="1">
      <c r="A20" s="153">
        <v>10</v>
      </c>
      <c r="B20" s="229"/>
      <c r="C20" s="175"/>
      <c r="D20" s="183"/>
      <c r="E20" s="183"/>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178">
        <f t="shared" si="0"/>
        <v>0</v>
      </c>
      <c r="AL20" s="216">
        <f t="shared" si="1"/>
        <v>0</v>
      </c>
      <c r="AM20" s="221"/>
      <c r="AN20" s="221"/>
    </row>
    <row r="21" spans="1:40" ht="18" customHeight="1">
      <c r="A21" s="153">
        <v>11</v>
      </c>
      <c r="B21" s="229"/>
      <c r="C21" s="175"/>
      <c r="D21" s="183"/>
      <c r="E21" s="183"/>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178">
        <f t="shared" si="0"/>
        <v>0</v>
      </c>
      <c r="AL21" s="216">
        <f t="shared" si="1"/>
        <v>0</v>
      </c>
      <c r="AM21" s="221"/>
      <c r="AN21" s="221"/>
    </row>
    <row r="22" spans="1:40" ht="18" customHeight="1">
      <c r="A22" s="153">
        <v>12</v>
      </c>
      <c r="B22" s="229"/>
      <c r="C22" s="175"/>
      <c r="D22" s="183"/>
      <c r="E22" s="183"/>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178">
        <f t="shared" si="0"/>
        <v>0</v>
      </c>
      <c r="AL22" s="216">
        <f t="shared" si="1"/>
        <v>0</v>
      </c>
      <c r="AM22" s="221"/>
      <c r="AN22" s="221"/>
    </row>
    <row r="23" spans="1:40" ht="18" customHeight="1">
      <c r="A23" s="153">
        <v>13</v>
      </c>
      <c r="B23" s="229"/>
      <c r="C23" s="175"/>
      <c r="D23" s="183"/>
      <c r="E23" s="183"/>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178">
        <f t="shared" si="0"/>
        <v>0</v>
      </c>
      <c r="AL23" s="216">
        <f t="shared" si="1"/>
        <v>0</v>
      </c>
      <c r="AM23" s="221"/>
      <c r="AN23" s="221"/>
    </row>
    <row r="24" spans="1:40" ht="18" customHeight="1">
      <c r="A24" s="153">
        <v>14</v>
      </c>
      <c r="B24" s="229"/>
      <c r="C24" s="175"/>
      <c r="D24" s="183"/>
      <c r="E24" s="183"/>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178">
        <f t="shared" si="0"/>
        <v>0</v>
      </c>
      <c r="AL24" s="216">
        <f t="shared" si="1"/>
        <v>0</v>
      </c>
      <c r="AM24" s="221"/>
      <c r="AN24" s="221"/>
    </row>
    <row r="25" spans="1:40" ht="18" customHeight="1">
      <c r="A25" s="153">
        <v>15</v>
      </c>
      <c r="B25" s="229"/>
      <c r="C25" s="175"/>
      <c r="D25" s="183"/>
      <c r="E25" s="183"/>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178">
        <f t="shared" si="0"/>
        <v>0</v>
      </c>
      <c r="AL25" s="216">
        <f t="shared" si="1"/>
        <v>0</v>
      </c>
      <c r="AM25" s="221"/>
      <c r="AN25" s="221"/>
    </row>
    <row r="26" spans="1:40" ht="18" customHeight="1">
      <c r="A26" s="153">
        <v>16</v>
      </c>
      <c r="B26" s="229"/>
      <c r="C26" s="175"/>
      <c r="D26" s="183"/>
      <c r="E26" s="183"/>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178">
        <f t="shared" si="0"/>
        <v>0</v>
      </c>
      <c r="AL26" s="216">
        <f t="shared" si="1"/>
        <v>0</v>
      </c>
      <c r="AM26" s="221"/>
      <c r="AN26" s="221"/>
    </row>
    <row r="27" spans="1:40" ht="18" customHeight="1">
      <c r="A27" s="153">
        <v>17</v>
      </c>
      <c r="B27" s="229"/>
      <c r="C27" s="175"/>
      <c r="D27" s="183"/>
      <c r="E27" s="183"/>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178">
        <f t="shared" si="0"/>
        <v>0</v>
      </c>
      <c r="AL27" s="216">
        <f t="shared" si="1"/>
        <v>0</v>
      </c>
      <c r="AM27" s="221"/>
      <c r="AN27" s="221"/>
    </row>
    <row r="28" spans="1:40" ht="18" customHeight="1">
      <c r="A28" s="153">
        <v>18</v>
      </c>
      <c r="B28" s="229"/>
      <c r="C28" s="175"/>
      <c r="D28" s="183"/>
      <c r="E28" s="183"/>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178">
        <f t="shared" si="0"/>
        <v>0</v>
      </c>
      <c r="AL28" s="216">
        <f t="shared" si="1"/>
        <v>0</v>
      </c>
      <c r="AM28" s="221"/>
      <c r="AN28" s="221"/>
    </row>
    <row r="29" spans="1:40" ht="18" customHeight="1">
      <c r="A29" s="153">
        <v>19</v>
      </c>
      <c r="B29" s="229"/>
      <c r="C29" s="175"/>
      <c r="D29" s="183"/>
      <c r="E29" s="183"/>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178">
        <f t="shared" si="0"/>
        <v>0</v>
      </c>
      <c r="AL29" s="216">
        <f t="shared" si="1"/>
        <v>0</v>
      </c>
      <c r="AM29" s="221"/>
      <c r="AN29" s="221"/>
    </row>
    <row r="30" spans="1:40" ht="18" customHeight="1">
      <c r="A30" s="153">
        <v>20</v>
      </c>
      <c r="B30" s="229"/>
      <c r="C30" s="175"/>
      <c r="D30" s="183"/>
      <c r="E30" s="183"/>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178">
        <f t="shared" si="0"/>
        <v>0</v>
      </c>
      <c r="AL30" s="216">
        <f t="shared" si="1"/>
        <v>0</v>
      </c>
      <c r="AM30" s="221"/>
      <c r="AN30" s="221"/>
    </row>
    <row r="31" spans="1:40" ht="18" customHeight="1">
      <c r="A31" s="157" t="s">
        <v>144</v>
      </c>
      <c r="B31" s="157"/>
      <c r="C31" s="157"/>
      <c r="D31" s="157"/>
      <c r="E31" s="157"/>
      <c r="F31" s="178">
        <f t="shared" ref="F31:AJ31" si="2">+SUM(F11:F30)</f>
        <v>28</v>
      </c>
      <c r="G31" s="178">
        <f t="shared" si="2"/>
        <v>28</v>
      </c>
      <c r="H31" s="178">
        <f t="shared" si="2"/>
        <v>28</v>
      </c>
      <c r="I31" s="178">
        <f t="shared" si="2"/>
        <v>0</v>
      </c>
      <c r="J31" s="178">
        <f t="shared" si="2"/>
        <v>0</v>
      </c>
      <c r="K31" s="178">
        <f t="shared" si="2"/>
        <v>28</v>
      </c>
      <c r="L31" s="178">
        <f t="shared" si="2"/>
        <v>28</v>
      </c>
      <c r="M31" s="178">
        <f t="shared" si="2"/>
        <v>28</v>
      </c>
      <c r="N31" s="178">
        <f t="shared" si="2"/>
        <v>28</v>
      </c>
      <c r="O31" s="178">
        <f t="shared" si="2"/>
        <v>28</v>
      </c>
      <c r="P31" s="178">
        <f t="shared" si="2"/>
        <v>0</v>
      </c>
      <c r="Q31" s="178">
        <f t="shared" si="2"/>
        <v>0</v>
      </c>
      <c r="R31" s="178">
        <f t="shared" si="2"/>
        <v>28</v>
      </c>
      <c r="S31" s="178">
        <f t="shared" si="2"/>
        <v>28</v>
      </c>
      <c r="T31" s="178">
        <f t="shared" si="2"/>
        <v>28</v>
      </c>
      <c r="U31" s="178">
        <f t="shared" si="2"/>
        <v>28</v>
      </c>
      <c r="V31" s="178">
        <f t="shared" si="2"/>
        <v>28</v>
      </c>
      <c r="W31" s="178">
        <f t="shared" si="2"/>
        <v>0</v>
      </c>
      <c r="X31" s="178">
        <f t="shared" si="2"/>
        <v>0</v>
      </c>
      <c r="Y31" s="178">
        <f t="shared" si="2"/>
        <v>28</v>
      </c>
      <c r="Z31" s="178">
        <f t="shared" si="2"/>
        <v>28</v>
      </c>
      <c r="AA31" s="178">
        <f t="shared" si="2"/>
        <v>28</v>
      </c>
      <c r="AB31" s="178">
        <f t="shared" si="2"/>
        <v>28</v>
      </c>
      <c r="AC31" s="178">
        <f t="shared" si="2"/>
        <v>28</v>
      </c>
      <c r="AD31" s="178">
        <f t="shared" si="2"/>
        <v>0</v>
      </c>
      <c r="AE31" s="178">
        <f t="shared" si="2"/>
        <v>0</v>
      </c>
      <c r="AF31" s="178">
        <f t="shared" si="2"/>
        <v>28</v>
      </c>
      <c r="AG31" s="178">
        <f t="shared" si="2"/>
        <v>28</v>
      </c>
      <c r="AH31" s="178">
        <f t="shared" si="2"/>
        <v>0</v>
      </c>
      <c r="AI31" s="178">
        <f t="shared" si="2"/>
        <v>0</v>
      </c>
      <c r="AJ31" s="178">
        <f t="shared" si="2"/>
        <v>0</v>
      </c>
      <c r="AK31" s="178">
        <f t="shared" si="0"/>
        <v>560</v>
      </c>
      <c r="AL31" s="216">
        <f t="shared" si="1"/>
        <v>140</v>
      </c>
      <c r="AM31" s="152"/>
      <c r="AN31" s="152"/>
    </row>
    <row r="32" spans="1:40" ht="18" customHeight="1">
      <c r="A32" s="157" t="s">
        <v>175</v>
      </c>
      <c r="B32" s="157"/>
      <c r="C32" s="157"/>
      <c r="D32" s="157"/>
      <c r="E32" s="157"/>
      <c r="F32" s="186">
        <v>12</v>
      </c>
      <c r="G32" s="186">
        <v>20</v>
      </c>
      <c r="H32" s="186">
        <v>12</v>
      </c>
      <c r="I32" s="186">
        <v>20</v>
      </c>
      <c r="J32" s="186">
        <v>12</v>
      </c>
      <c r="K32" s="186">
        <v>20</v>
      </c>
      <c r="L32" s="186">
        <v>12</v>
      </c>
      <c r="M32" s="186">
        <v>20</v>
      </c>
      <c r="N32" s="186">
        <v>12</v>
      </c>
      <c r="O32" s="186">
        <v>20</v>
      </c>
      <c r="P32" s="186">
        <v>12</v>
      </c>
      <c r="Q32" s="186">
        <v>20</v>
      </c>
      <c r="R32" s="186">
        <v>12</v>
      </c>
      <c r="S32" s="186">
        <v>20</v>
      </c>
      <c r="T32" s="186">
        <v>12</v>
      </c>
      <c r="U32" s="186">
        <v>20</v>
      </c>
      <c r="V32" s="186">
        <v>12</v>
      </c>
      <c r="W32" s="186">
        <v>20</v>
      </c>
      <c r="X32" s="186">
        <v>12</v>
      </c>
      <c r="Y32" s="186">
        <v>20</v>
      </c>
      <c r="Z32" s="186">
        <v>12</v>
      </c>
      <c r="AA32" s="186">
        <v>20</v>
      </c>
      <c r="AB32" s="186">
        <v>12</v>
      </c>
      <c r="AC32" s="186">
        <v>20</v>
      </c>
      <c r="AD32" s="186">
        <v>12</v>
      </c>
      <c r="AE32" s="186">
        <v>20</v>
      </c>
      <c r="AF32" s="186">
        <v>12</v>
      </c>
      <c r="AG32" s="186">
        <v>20</v>
      </c>
      <c r="AH32" s="186">
        <v>12</v>
      </c>
      <c r="AI32" s="186">
        <v>20</v>
      </c>
      <c r="AJ32" s="186">
        <v>10</v>
      </c>
      <c r="AK32" s="178"/>
      <c r="AL32" s="245"/>
      <c r="AM32" s="152"/>
      <c r="AN32" s="152"/>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59"/>
      <c r="B34" s="159"/>
      <c r="C34" s="159"/>
      <c r="D34" s="187"/>
      <c r="E34" s="187"/>
      <c r="F34" s="187"/>
      <c r="G34" s="187"/>
      <c r="H34" s="18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01"/>
      <c r="AK34" s="147"/>
      <c r="AL34" s="155"/>
      <c r="AM34" s="155"/>
      <c r="AN34" s="149"/>
    </row>
    <row r="35" spans="1:40" ht="5.0999999999999996" customHeight="1">
      <c r="A35" s="159"/>
      <c r="B35" s="159"/>
      <c r="C35" s="159"/>
      <c r="D35" s="187"/>
      <c r="E35" s="187"/>
      <c r="F35" s="187"/>
      <c r="G35" s="187"/>
      <c r="H35" s="18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01"/>
      <c r="AK35" s="147"/>
      <c r="AL35" s="155"/>
      <c r="AM35" s="155"/>
      <c r="AN35" s="149"/>
    </row>
    <row r="36" spans="1:40" ht="5.0999999999999996" customHeight="1">
      <c r="A36" s="159"/>
      <c r="B36" s="159"/>
      <c r="C36" s="159"/>
      <c r="D36" s="187"/>
      <c r="E36" s="187"/>
      <c r="F36" s="187"/>
      <c r="G36" s="187"/>
      <c r="H36" s="18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01"/>
      <c r="AK36" s="147"/>
      <c r="AL36" s="155"/>
      <c r="AM36" s="155"/>
      <c r="AN36" s="149"/>
    </row>
    <row r="37" spans="1:40" ht="18" customHeight="1">
      <c r="A37" s="156" t="s">
        <v>229</v>
      </c>
      <c r="B37" s="147"/>
      <c r="D37" s="147"/>
      <c r="E37" s="147"/>
      <c r="F37" s="147"/>
      <c r="G37" s="147"/>
      <c r="H37" s="147"/>
      <c r="I37" s="147"/>
      <c r="J37" s="147"/>
      <c r="K37" s="147"/>
    </row>
    <row r="38" spans="1:40" ht="18" customHeight="1">
      <c r="A38" s="255" t="s">
        <v>230</v>
      </c>
      <c r="B38" s="255"/>
      <c r="M38" s="156" t="s">
        <v>231</v>
      </c>
      <c r="N38" s="147"/>
      <c r="P38" s="147"/>
      <c r="Q38" s="147"/>
      <c r="R38" s="147"/>
      <c r="S38" s="147"/>
      <c r="T38" s="147"/>
      <c r="U38" s="272" t="str">
        <f>IF(COUNTIF(M40:M43,"○")&gt;1,"いずれか１つを選択してください。","")</f>
        <v/>
      </c>
      <c r="V38" s="147"/>
      <c r="W38" s="147"/>
      <c r="X38" s="147"/>
      <c r="Y38" s="147"/>
      <c r="Z38" s="147"/>
      <c r="AA38" s="147"/>
      <c r="AB38" s="147"/>
      <c r="AC38" s="147"/>
      <c r="AD38" s="147"/>
      <c r="AE38" s="147"/>
      <c r="AF38" s="147"/>
      <c r="AG38" s="147"/>
      <c r="AH38" s="147"/>
      <c r="AI38" s="147"/>
      <c r="AJ38" s="147"/>
      <c r="AK38" s="201"/>
      <c r="AL38" s="147"/>
      <c r="AM38" s="155"/>
      <c r="AN38" s="155"/>
    </row>
    <row r="39" spans="1:40" ht="18.75" customHeight="1">
      <c r="A39" s="253"/>
      <c r="B39" s="253"/>
      <c r="C39" s="253"/>
      <c r="D39" s="261">
        <f>IF(S2=1,10,IF(S2=2,11,IF(S2=3,12,S2-3)))</f>
        <v>1</v>
      </c>
      <c r="E39" s="261">
        <f>IF(S2=1,11,IF(S2=2,12,S2-2))</f>
        <v>2</v>
      </c>
      <c r="F39" s="261">
        <f>IF(S2=1,12,S2-1)</f>
        <v>3</v>
      </c>
      <c r="G39" s="261"/>
      <c r="H39" s="261"/>
      <c r="I39" s="157" t="s">
        <v>166</v>
      </c>
      <c r="J39" s="157"/>
      <c r="K39" s="157"/>
      <c r="M39" s="154" t="s">
        <v>90</v>
      </c>
      <c r="N39" s="168"/>
      <c r="O39" s="168"/>
      <c r="P39" s="168"/>
      <c r="Q39" s="168"/>
      <c r="R39" s="168"/>
      <c r="S39" s="168"/>
      <c r="T39" s="168"/>
      <c r="U39" s="168"/>
      <c r="V39" s="168"/>
      <c r="W39" s="168"/>
      <c r="X39" s="168"/>
      <c r="Y39" s="168"/>
      <c r="Z39" s="168"/>
      <c r="AA39" s="168"/>
      <c r="AB39" s="168"/>
      <c r="AC39" s="168"/>
      <c r="AD39" s="168"/>
      <c r="AE39" s="168"/>
      <c r="AF39" s="168"/>
      <c r="AG39" s="168"/>
      <c r="AH39" s="288" t="s">
        <v>232</v>
      </c>
      <c r="AI39" s="290"/>
      <c r="AJ39" s="290"/>
      <c r="AK39" s="290"/>
      <c r="AL39" s="293"/>
      <c r="AM39" s="160" t="s">
        <v>62</v>
      </c>
      <c r="AN39" s="160"/>
    </row>
    <row r="40" spans="1:40" ht="18" customHeight="1">
      <c r="A40" s="160" t="s">
        <v>233</v>
      </c>
      <c r="B40" s="160"/>
      <c r="C40" s="160"/>
      <c r="D40" s="262">
        <v>80</v>
      </c>
      <c r="E40" s="262">
        <v>80</v>
      </c>
      <c r="F40" s="262">
        <v>81</v>
      </c>
      <c r="G40" s="262"/>
      <c r="H40" s="262"/>
      <c r="I40" s="154">
        <f>SUM(D40:F40)</f>
        <v>241</v>
      </c>
      <c r="J40" s="168"/>
      <c r="K40" s="199"/>
      <c r="M40" s="264" t="s">
        <v>235</v>
      </c>
      <c r="N40" s="172" t="s">
        <v>237</v>
      </c>
      <c r="O40" s="273"/>
      <c r="P40" s="279"/>
      <c r="Q40" s="282" t="s">
        <v>161</v>
      </c>
      <c r="R40" s="283"/>
      <c r="S40" s="283"/>
      <c r="T40" s="283"/>
      <c r="U40" s="283"/>
      <c r="V40" s="283"/>
      <c r="W40" s="283"/>
      <c r="X40" s="283"/>
      <c r="Y40" s="283"/>
      <c r="Z40" s="283"/>
      <c r="AA40" s="283"/>
      <c r="AB40" s="283"/>
      <c r="AC40" s="283"/>
      <c r="AD40" s="283"/>
      <c r="AE40" s="283"/>
      <c r="AF40" s="283"/>
      <c r="AG40" s="286"/>
      <c r="AH40" s="179">
        <f>SUM(F32:AJ32)</f>
        <v>490</v>
      </c>
      <c r="AI40" s="189"/>
      <c r="AJ40" s="199" t="s">
        <v>239</v>
      </c>
      <c r="AK40" s="179">
        <f>ROUNDUP(AH40/450,0)</f>
        <v>2</v>
      </c>
      <c r="AL40" s="189"/>
      <c r="AM40" s="157">
        <f>MIN(AH40:AK42)</f>
        <v>1</v>
      </c>
      <c r="AN40" s="157"/>
    </row>
    <row r="41" spans="1:40" ht="18" customHeight="1">
      <c r="A41" s="160" t="s">
        <v>240</v>
      </c>
      <c r="B41" s="160"/>
      <c r="C41" s="160"/>
      <c r="D41" s="262">
        <v>10</v>
      </c>
      <c r="E41" s="262">
        <v>15</v>
      </c>
      <c r="F41" s="262">
        <v>14</v>
      </c>
      <c r="G41" s="262"/>
      <c r="H41" s="262"/>
      <c r="I41" s="154">
        <f>SUM(D41:H41)*0.1</f>
        <v>3.9000000000000004</v>
      </c>
      <c r="J41" s="168"/>
      <c r="K41" s="199"/>
      <c r="M41" s="265"/>
      <c r="N41" s="173"/>
      <c r="O41" s="274"/>
      <c r="P41" s="280"/>
      <c r="Q41" s="270" t="s">
        <v>22</v>
      </c>
      <c r="R41" s="276"/>
      <c r="S41" s="276"/>
      <c r="T41" s="276"/>
      <c r="U41" s="276"/>
      <c r="V41" s="276"/>
      <c r="W41" s="276"/>
      <c r="X41" s="276"/>
      <c r="Y41" s="276"/>
      <c r="Z41" s="276"/>
      <c r="AA41" s="276"/>
      <c r="AB41" s="276"/>
      <c r="AC41" s="276"/>
      <c r="AD41" s="276"/>
      <c r="AE41" s="276"/>
      <c r="AF41" s="276"/>
      <c r="AG41" s="287"/>
      <c r="AH41" s="154">
        <f>COUNTA(B12:B30)</f>
        <v>3</v>
      </c>
      <c r="AI41" s="168"/>
      <c r="AJ41" s="291" t="s">
        <v>243</v>
      </c>
      <c r="AK41" s="179">
        <f>ROUNDUP(AH41/10,0)</f>
        <v>1</v>
      </c>
      <c r="AL41" s="189"/>
      <c r="AM41" s="157"/>
      <c r="AN41" s="157"/>
    </row>
    <row r="42" spans="1:40" ht="18" customHeight="1">
      <c r="A42" s="157" t="s">
        <v>166</v>
      </c>
      <c r="B42" s="157"/>
      <c r="C42" s="157"/>
      <c r="D42" s="157">
        <f>D40+D41*0.1</f>
        <v>81</v>
      </c>
      <c r="E42" s="157">
        <f>E40+E41*0.1</f>
        <v>81.5</v>
      </c>
      <c r="F42" s="154">
        <f>F40+F41*0.1</f>
        <v>82.4</v>
      </c>
      <c r="G42" s="168"/>
      <c r="H42" s="199"/>
      <c r="I42" s="154">
        <f>SUM(D42:H42)</f>
        <v>244.9</v>
      </c>
      <c r="J42" s="168"/>
      <c r="K42" s="199"/>
      <c r="M42" s="266"/>
      <c r="N42" s="269"/>
      <c r="O42" s="275"/>
      <c r="P42" s="281"/>
      <c r="Q42" s="270" t="s">
        <v>234</v>
      </c>
      <c r="R42" s="276"/>
      <c r="S42" s="276"/>
      <c r="T42" s="276"/>
      <c r="U42" s="276"/>
      <c r="V42" s="276"/>
      <c r="W42" s="276"/>
      <c r="X42" s="276"/>
      <c r="Y42" s="276"/>
      <c r="Z42" s="276"/>
      <c r="AA42" s="276"/>
      <c r="AB42" s="276"/>
      <c r="AC42" s="276"/>
      <c r="AD42" s="276"/>
      <c r="AE42" s="276"/>
      <c r="AF42" s="276"/>
      <c r="AG42" s="287"/>
      <c r="AH42" s="179">
        <f>ROUNDDOWN(I44,1)</f>
        <v>81.599999999999994</v>
      </c>
      <c r="AI42" s="189"/>
      <c r="AJ42" s="292" t="s">
        <v>243</v>
      </c>
      <c r="AK42" s="179">
        <f>ROUNDUP(IF(X44="",AH42/40,IF(X44="○",AH42/50)),0)</f>
        <v>3</v>
      </c>
      <c r="AL42" s="189"/>
      <c r="AM42" s="157"/>
      <c r="AN42" s="157"/>
    </row>
    <row r="43" spans="1:40" ht="18" customHeight="1">
      <c r="A43" s="149" t="s">
        <v>117</v>
      </c>
      <c r="B43" s="145"/>
      <c r="H43" s="147" t="s">
        <v>244</v>
      </c>
      <c r="M43" s="262"/>
      <c r="N43" s="270" t="s">
        <v>245</v>
      </c>
      <c r="O43" s="276"/>
      <c r="P43" s="276"/>
      <c r="Q43" s="276"/>
      <c r="R43" s="276"/>
      <c r="S43" s="276"/>
      <c r="T43" s="276"/>
      <c r="U43" s="276"/>
      <c r="V43" s="276"/>
      <c r="W43" s="276"/>
      <c r="X43" s="276"/>
      <c r="Y43" s="276"/>
      <c r="Z43" s="276"/>
      <c r="AA43" s="276"/>
      <c r="AB43" s="276"/>
      <c r="AC43" s="276"/>
      <c r="AD43" s="276"/>
      <c r="AE43" s="276"/>
      <c r="AF43" s="276"/>
      <c r="AG43" s="287"/>
      <c r="AH43" s="289"/>
      <c r="AI43" s="289"/>
      <c r="AJ43" s="289"/>
      <c r="AK43" s="289"/>
      <c r="AL43" s="289"/>
      <c r="AM43" s="154">
        <f t="array" ref="AM43">ROUNDUP(_xlfn.IFS(AM40&lt;2,1,AND(AM40&lt;=2,AM40&lt;6),AM40-1,AM40&gt;=6,AM40/2*3),1)</f>
        <v>1</v>
      </c>
      <c r="AN43" s="199"/>
    </row>
    <row r="44" spans="1:40" ht="18" customHeight="1">
      <c r="B44" s="149"/>
      <c r="I44" s="157">
        <f>I42/3</f>
        <v>81.63333333333334</v>
      </c>
      <c r="J44" s="157"/>
      <c r="K44" s="157"/>
      <c r="M44" s="267" t="s">
        <v>247</v>
      </c>
      <c r="N44" s="271"/>
      <c r="O44" s="277"/>
      <c r="P44" s="277"/>
      <c r="Q44" s="277"/>
      <c r="R44" s="277"/>
      <c r="S44" s="277"/>
      <c r="T44" s="277"/>
      <c r="U44" s="277"/>
      <c r="V44" s="277"/>
      <c r="W44" s="277"/>
      <c r="X44" s="284"/>
      <c r="Y44" s="285"/>
      <c r="Z44" s="277"/>
      <c r="AA44" s="277"/>
      <c r="AB44" s="277"/>
      <c r="AC44" s="277"/>
      <c r="AD44" s="277"/>
      <c r="AE44" s="277"/>
      <c r="AF44" s="277"/>
      <c r="AG44" s="277"/>
      <c r="AH44" s="277"/>
      <c r="AI44" s="277"/>
      <c r="AJ44" s="277"/>
      <c r="AK44" s="277"/>
      <c r="AL44" s="277"/>
      <c r="AM44" s="277"/>
      <c r="AN44" s="277"/>
    </row>
    <row r="45" spans="1:40" ht="14.25" customHeight="1">
      <c r="B45" s="149"/>
      <c r="I45" s="155"/>
      <c r="J45" s="155"/>
      <c r="K45" s="155"/>
      <c r="M45" s="147" t="s">
        <v>24</v>
      </c>
      <c r="N45" s="272"/>
      <c r="O45" s="278"/>
      <c r="P45" s="278"/>
      <c r="Q45" s="278"/>
      <c r="R45" s="278"/>
      <c r="S45" s="278"/>
      <c r="T45" s="278"/>
      <c r="U45" s="278"/>
      <c r="V45" s="278"/>
      <c r="W45" s="278"/>
      <c r="X45" s="274"/>
      <c r="Y45" s="274"/>
      <c r="Z45" s="278"/>
      <c r="AA45" s="278"/>
      <c r="AB45" s="278"/>
      <c r="AC45" s="278"/>
      <c r="AD45" s="278"/>
      <c r="AE45" s="278"/>
      <c r="AF45" s="278"/>
      <c r="AG45" s="278"/>
      <c r="AH45" s="278"/>
      <c r="AI45" s="278"/>
      <c r="AJ45" s="278"/>
      <c r="AK45" s="278"/>
      <c r="AL45" s="278"/>
      <c r="AM45" s="278"/>
      <c r="AN45" s="278"/>
    </row>
    <row r="46" spans="1:40" ht="13.5" customHeight="1">
      <c r="B46" s="149"/>
      <c r="I46" s="155"/>
      <c r="J46" s="155"/>
      <c r="K46" s="155"/>
      <c r="M46" s="147" t="s">
        <v>249</v>
      </c>
      <c r="N46" s="272"/>
      <c r="O46" s="278"/>
      <c r="P46" s="278"/>
      <c r="Q46" s="278"/>
      <c r="R46" s="278"/>
      <c r="S46" s="278"/>
      <c r="T46" s="278"/>
      <c r="U46" s="278"/>
      <c r="V46" s="278"/>
      <c r="W46" s="278"/>
      <c r="X46" s="274"/>
      <c r="Y46" s="274"/>
      <c r="Z46" s="278"/>
      <c r="AA46" s="278"/>
      <c r="AB46" s="278"/>
      <c r="AC46" s="278"/>
      <c r="AD46" s="278"/>
      <c r="AE46" s="278"/>
      <c r="AF46" s="278"/>
      <c r="AG46" s="278"/>
      <c r="AH46" s="278"/>
      <c r="AI46" s="278"/>
      <c r="AJ46" s="278"/>
      <c r="AK46" s="278"/>
      <c r="AL46" s="278"/>
      <c r="AM46" s="278"/>
      <c r="AN46" s="278"/>
    </row>
    <row r="47" spans="1:40" ht="13.5" customHeight="1">
      <c r="A47" s="159"/>
      <c r="B47" s="159"/>
      <c r="C47" s="159"/>
      <c r="D47" s="159"/>
      <c r="E47" s="159"/>
      <c r="F47" s="159"/>
      <c r="G47" s="159"/>
      <c r="H47" s="159"/>
      <c r="I47" s="159"/>
      <c r="J47" s="147"/>
      <c r="K47" s="147"/>
      <c r="L47" s="147"/>
      <c r="M47" s="268" t="s">
        <v>251</v>
      </c>
      <c r="N47" s="268"/>
      <c r="O47" s="268"/>
      <c r="P47" s="268"/>
      <c r="Q47" s="268"/>
      <c r="R47" s="268"/>
      <c r="S47" s="268"/>
      <c r="T47" s="268"/>
      <c r="U47" s="268"/>
      <c r="V47" s="268"/>
      <c r="W47" s="268"/>
      <c r="X47" s="268"/>
      <c r="Y47" s="268"/>
      <c r="Z47" s="268"/>
      <c r="AA47" s="268"/>
      <c r="AB47" s="268"/>
      <c r="AC47" s="268"/>
      <c r="AD47" s="268"/>
      <c r="AE47" s="268"/>
      <c r="AF47" s="268"/>
      <c r="AG47" s="268"/>
      <c r="AH47" s="268"/>
      <c r="AI47" s="268"/>
      <c r="AJ47" s="268"/>
      <c r="AK47" s="268"/>
      <c r="AL47" s="268"/>
      <c r="AM47" s="268"/>
      <c r="AN47" s="268"/>
    </row>
    <row r="48" spans="1:40" s="145" customFormat="1" ht="4.5" customHeight="1">
      <c r="A48" s="159"/>
      <c r="B48" s="159"/>
      <c r="C48" s="159"/>
      <c r="D48" s="159"/>
      <c r="E48" s="159"/>
      <c r="F48" s="159"/>
      <c r="G48" s="159"/>
      <c r="H48" s="159"/>
      <c r="I48" s="159"/>
      <c r="J48" s="147"/>
      <c r="K48" s="147"/>
      <c r="L48" s="147"/>
      <c r="M48" s="201"/>
      <c r="N48" s="147"/>
      <c r="W48" s="155"/>
      <c r="X48" s="147"/>
      <c r="Y48" s="147"/>
      <c r="Z48" s="147"/>
      <c r="AA48" s="147"/>
      <c r="AB48" s="147"/>
      <c r="AC48" s="147"/>
      <c r="AD48" s="147"/>
      <c r="AE48" s="147"/>
      <c r="AF48" s="147"/>
      <c r="AG48" s="147"/>
      <c r="AH48" s="147"/>
      <c r="AI48" s="147"/>
      <c r="AJ48" s="201"/>
      <c r="AK48" s="147"/>
      <c r="AL48" s="155"/>
      <c r="AM48" s="155"/>
      <c r="AN48" s="149"/>
    </row>
    <row r="49" spans="1:40" s="145" customFormat="1" ht="21" customHeight="1">
      <c r="A49" s="156" t="s">
        <v>253</v>
      </c>
      <c r="C49" s="161"/>
      <c r="D49" s="161"/>
      <c r="E49" s="161"/>
      <c r="F49" s="161"/>
      <c r="G49" s="149"/>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49"/>
      <c r="AI49" s="149"/>
      <c r="AJ49" s="149"/>
      <c r="AK49" s="149"/>
      <c r="AL49" s="161"/>
      <c r="AM49" s="161"/>
      <c r="AN49" s="149"/>
    </row>
    <row r="50" spans="1:40" s="145" customFormat="1" ht="24.95" customHeight="1">
      <c r="A50" s="149"/>
      <c r="B50" s="155"/>
      <c r="C50" s="179" t="s">
        <v>223</v>
      </c>
      <c r="D50" s="188"/>
      <c r="E50" s="160" t="s">
        <v>133</v>
      </c>
      <c r="F50" s="160"/>
      <c r="G50" s="160"/>
      <c r="H50" s="160"/>
      <c r="I50" s="179" t="s">
        <v>227</v>
      </c>
      <c r="J50" s="188"/>
      <c r="K50" s="188"/>
      <c r="L50" s="188"/>
      <c r="M50" s="188"/>
      <c r="N50" s="189"/>
      <c r="O50" s="274"/>
      <c r="P50" s="274"/>
      <c r="Q50" s="274"/>
      <c r="R50" s="274"/>
      <c r="S50" s="274"/>
      <c r="T50" s="274"/>
      <c r="U50" s="274"/>
      <c r="V50" s="274"/>
      <c r="W50" s="274"/>
      <c r="X50" s="274"/>
      <c r="Y50" s="274"/>
      <c r="Z50" s="274"/>
      <c r="AA50" s="274"/>
      <c r="AB50" s="274"/>
      <c r="AC50" s="274"/>
      <c r="AD50" s="274"/>
      <c r="AE50" s="274"/>
      <c r="AF50" s="274"/>
      <c r="AG50" s="274"/>
      <c r="AH50" s="274"/>
      <c r="AI50" s="274"/>
      <c r="AJ50" s="274"/>
      <c r="AK50" s="274"/>
      <c r="AL50" s="274"/>
      <c r="AM50" s="274"/>
      <c r="AN50" s="149"/>
    </row>
    <row r="51" spans="1:40" s="145" customFormat="1" ht="18" customHeight="1">
      <c r="A51" s="149"/>
      <c r="B51" s="155"/>
      <c r="C51" s="154" t="s">
        <v>254</v>
      </c>
      <c r="D51" s="154" t="s">
        <v>255</v>
      </c>
      <c r="E51" s="157" t="s">
        <v>254</v>
      </c>
      <c r="F51" s="157" t="s">
        <v>255</v>
      </c>
      <c r="G51" s="157"/>
      <c r="H51" s="157"/>
      <c r="I51" s="154" t="s">
        <v>254</v>
      </c>
      <c r="J51" s="168"/>
      <c r="K51" s="199"/>
      <c r="L51" s="154" t="s">
        <v>255</v>
      </c>
      <c r="M51" s="168"/>
      <c r="N51" s="199"/>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49"/>
    </row>
    <row r="52" spans="1:40" s="145" customFormat="1" ht="18" customHeight="1">
      <c r="A52" s="149"/>
      <c r="B52" s="157" t="s">
        <v>257</v>
      </c>
      <c r="C52" s="157">
        <f>COUNTIFS($B$11:$B$30,C$50,$C$11:$C$30,"A",$E$11:$E$30,"*")</f>
        <v>1</v>
      </c>
      <c r="D52" s="157">
        <f>COUNTIFS($B$11:$B$30,C$50,$C$11:$C$30,"B",$E$11:$E$30,"*")</f>
        <v>0</v>
      </c>
      <c r="E52" s="157">
        <f>COUNTIFS($B$11:$B$30,E$50,$C$11:$C$30,"A",$E$11:$E$30,"*")</f>
        <v>1</v>
      </c>
      <c r="F52" s="154">
        <f>COUNTIFS($B$11:$B$30,E$50,$C$11:$C$30,"B",$E$11:$E$30,"*")</f>
        <v>0</v>
      </c>
      <c r="G52" s="168"/>
      <c r="H52" s="199"/>
      <c r="I52" s="154">
        <f>COUNTIFS($B$11:$B$30,I$50,$C$11:$C$30,"A",$E$11:$E$30,"*")</f>
        <v>1</v>
      </c>
      <c r="J52" s="168"/>
      <c r="K52" s="199"/>
      <c r="L52" s="154">
        <f>COUNTIFS($B$11:$B$30,I$50,$C$11:$C$30,"B",$E$11:$E$30,"*")</f>
        <v>0</v>
      </c>
      <c r="M52" s="168"/>
      <c r="N52" s="199"/>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5"/>
      <c r="AL52" s="155"/>
      <c r="AM52" s="155"/>
      <c r="AN52" s="149"/>
    </row>
    <row r="53" spans="1:40" s="145" customFormat="1" ht="18" customHeight="1">
      <c r="A53" s="149"/>
      <c r="B53" s="160" t="s">
        <v>259</v>
      </c>
      <c r="C53" s="259"/>
      <c r="D53" s="259"/>
      <c r="E53" s="157">
        <f>COUNTIFS($B$11:$B$30,E$50,$C$11:$C$30,"C",$E$11:$E$30,"*")</f>
        <v>0</v>
      </c>
      <c r="F53" s="154">
        <f>COUNTIFS($B$11:$B$30,E$50,$C$11:$C$30,"D",$E$11:$E$30,"*")</f>
        <v>0</v>
      </c>
      <c r="G53" s="168"/>
      <c r="H53" s="199"/>
      <c r="I53" s="154">
        <f>COUNTIFS($B$11:$B$30,I$50,$C$11:$C$30,"C",$E$11:$E$30,"*")</f>
        <v>1</v>
      </c>
      <c r="J53" s="168"/>
      <c r="K53" s="199"/>
      <c r="L53" s="154">
        <f>COUNTIFS($B$11:$B$30,I$50,$C$11:$C$30,"D",$E$11:$E$30,"*")</f>
        <v>0</v>
      </c>
      <c r="M53" s="168"/>
      <c r="N53" s="199"/>
      <c r="O53" s="155"/>
      <c r="P53" s="155"/>
      <c r="Q53" s="155"/>
      <c r="R53" s="155"/>
      <c r="S53" s="155"/>
      <c r="T53" s="155"/>
      <c r="U53" s="155"/>
      <c r="V53" s="155"/>
      <c r="W53" s="155"/>
      <c r="X53" s="155"/>
      <c r="Y53" s="155"/>
      <c r="Z53" s="155"/>
      <c r="AA53" s="155"/>
      <c r="AB53" s="155"/>
      <c r="AC53" s="155"/>
      <c r="AD53" s="155"/>
      <c r="AE53" s="155"/>
      <c r="AF53" s="155"/>
      <c r="AG53" s="155"/>
      <c r="AH53" s="155"/>
      <c r="AI53" s="155"/>
      <c r="AJ53" s="155"/>
      <c r="AK53" s="155"/>
      <c r="AL53" s="155"/>
      <c r="AM53" s="155"/>
      <c r="AN53" s="149"/>
    </row>
    <row r="54" spans="1:40" s="145" customFormat="1" ht="18" customHeight="1">
      <c r="A54" s="149"/>
      <c r="B54" s="160" t="s">
        <v>260</v>
      </c>
      <c r="C54" s="260"/>
      <c r="D54" s="263"/>
      <c r="E54" s="154">
        <f>IF($AK$3="４週",SUMIFS($AK$11:$AK$30,$B$11:$B$30,E50)/4/$AH$5,IF($AK$3="歴月",SUMIFS($AK$11:$AK$30,$B$11:$B$30,E50)/$AL$5,"記載する期間を選択してください"))</f>
        <v>1</v>
      </c>
      <c r="F54" s="168"/>
      <c r="G54" s="168"/>
      <c r="H54" s="199"/>
      <c r="I54" s="154">
        <f>IF($AK$3="４週",SUMIFS($AK$11:$AK$30,$B$11:$B$30,I50)/4/$AH$5,IF($AK$3="歴月",SUMIFS($AK$11:$AK$30,$B$11:$B$30,I50)/$AL$5,"記載する期間を選択してください"))</f>
        <v>1.5</v>
      </c>
      <c r="J54" s="168"/>
      <c r="K54" s="168"/>
      <c r="L54" s="168"/>
      <c r="M54" s="168"/>
      <c r="N54" s="199"/>
      <c r="O54" s="155"/>
      <c r="P54" s="155"/>
      <c r="Q54" s="155"/>
      <c r="R54" s="155"/>
      <c r="S54" s="155"/>
      <c r="T54" s="155"/>
      <c r="U54" s="155"/>
      <c r="V54" s="155"/>
      <c r="W54" s="155"/>
      <c r="X54" s="155"/>
      <c r="Y54" s="155"/>
      <c r="Z54" s="155"/>
      <c r="AA54" s="155"/>
      <c r="AB54" s="155"/>
      <c r="AC54" s="155"/>
      <c r="AD54" s="155"/>
      <c r="AE54" s="155"/>
      <c r="AF54" s="155"/>
      <c r="AG54" s="155"/>
      <c r="AH54" s="155"/>
      <c r="AI54" s="155"/>
      <c r="AJ54" s="155"/>
      <c r="AK54" s="155"/>
      <c r="AL54" s="155"/>
      <c r="AM54" s="155"/>
      <c r="AN54" s="149"/>
    </row>
    <row r="55" spans="1:40" s="145" customFormat="1" ht="5.0999999999999996" customHeight="1">
      <c r="A55" s="149"/>
      <c r="C55" s="180">
        <v>2</v>
      </c>
      <c r="D55" s="180"/>
      <c r="E55" s="180">
        <v>3</v>
      </c>
      <c r="F55" s="180"/>
      <c r="G55" s="180"/>
      <c r="H55" s="180"/>
      <c r="I55" s="180">
        <v>4</v>
      </c>
      <c r="J55" s="180"/>
      <c r="K55" s="180"/>
      <c r="L55" s="180"/>
      <c r="M55" s="180"/>
      <c r="N55" s="180"/>
      <c r="O55" s="180">
        <v>5</v>
      </c>
      <c r="P55" s="180"/>
      <c r="Q55" s="180"/>
      <c r="R55" s="180"/>
      <c r="S55" s="180"/>
      <c r="T55" s="180"/>
      <c r="U55" s="180">
        <v>6</v>
      </c>
      <c r="V55" s="180"/>
      <c r="W55" s="180"/>
      <c r="X55" s="180"/>
      <c r="Y55" s="180"/>
      <c r="Z55" s="180"/>
      <c r="AA55" s="180">
        <v>7</v>
      </c>
      <c r="AB55" s="180"/>
      <c r="AC55" s="180"/>
      <c r="AD55" s="180"/>
      <c r="AE55" s="180"/>
      <c r="AF55" s="180"/>
      <c r="AG55" s="180">
        <v>8</v>
      </c>
      <c r="AH55" s="180"/>
      <c r="AI55" s="180"/>
      <c r="AJ55" s="180"/>
      <c r="AK55" s="180"/>
      <c r="AL55" s="180">
        <v>9</v>
      </c>
      <c r="AM55" s="161"/>
      <c r="AN55" s="149"/>
    </row>
    <row r="56" spans="1:40" ht="15" customHeight="1">
      <c r="A56" s="147" t="s">
        <v>176</v>
      </c>
      <c r="B56" s="230"/>
      <c r="C56" s="230"/>
      <c r="D56" s="230"/>
      <c r="E56" s="230"/>
      <c r="F56" s="236"/>
      <c r="G56" s="230"/>
      <c r="H56" s="180"/>
      <c r="I56" s="180"/>
      <c r="J56" s="180"/>
      <c r="K56" s="180"/>
      <c r="L56" s="180"/>
      <c r="M56" s="180"/>
      <c r="N56" s="180"/>
      <c r="O56" s="180"/>
      <c r="P56" s="180"/>
      <c r="Q56" s="180"/>
      <c r="R56" s="180">
        <v>6</v>
      </c>
      <c r="S56" s="180"/>
      <c r="T56" s="180"/>
      <c r="U56" s="180"/>
      <c r="V56" s="180"/>
      <c r="W56" s="180"/>
      <c r="X56" s="180">
        <v>7</v>
      </c>
      <c r="Y56" s="180"/>
      <c r="Z56" s="180"/>
      <c r="AA56" s="180"/>
      <c r="AB56" s="180"/>
      <c r="AC56" s="180"/>
      <c r="AD56" s="180">
        <v>8</v>
      </c>
      <c r="AE56" s="180"/>
      <c r="AF56" s="180"/>
      <c r="AG56" s="243"/>
      <c r="AH56" s="243"/>
      <c r="AI56" s="243"/>
      <c r="AJ56" s="243">
        <v>9</v>
      </c>
      <c r="AK56" s="180"/>
      <c r="AL56" s="180"/>
      <c r="AM56" s="149"/>
    </row>
    <row r="57" spans="1:40" s="147" customFormat="1" ht="15" customHeight="1">
      <c r="A57" s="147" t="s">
        <v>58</v>
      </c>
      <c r="B57" s="159"/>
      <c r="C57" s="159"/>
      <c r="D57" s="159"/>
      <c r="E57" s="159"/>
      <c r="F57" s="159"/>
      <c r="G57" s="159"/>
      <c r="H57" s="156"/>
      <c r="I57" s="156"/>
      <c r="J57" s="156"/>
      <c r="K57" s="156"/>
      <c r="L57" s="156"/>
      <c r="M57" s="156"/>
    </row>
    <row r="58" spans="1:40" s="147" customFormat="1" ht="15" customHeight="1">
      <c r="A58" s="147" t="s">
        <v>177</v>
      </c>
      <c r="B58" s="159"/>
      <c r="C58" s="159"/>
      <c r="D58" s="159"/>
      <c r="E58" s="159"/>
      <c r="F58" s="159"/>
      <c r="G58" s="159"/>
      <c r="H58" s="156"/>
      <c r="I58" s="156"/>
      <c r="J58" s="156"/>
      <c r="K58" s="156"/>
      <c r="L58" s="156"/>
      <c r="M58" s="156"/>
    </row>
    <row r="59" spans="1:40" s="147" customFormat="1" ht="15" customHeight="1">
      <c r="A59" s="147" t="s">
        <v>46</v>
      </c>
      <c r="B59" s="159"/>
      <c r="C59" s="159"/>
      <c r="D59" s="159"/>
      <c r="E59" s="159"/>
      <c r="F59" s="159"/>
      <c r="G59" s="159"/>
      <c r="H59" s="156"/>
      <c r="I59" s="156"/>
      <c r="J59" s="156"/>
      <c r="K59" s="156"/>
      <c r="L59" s="156"/>
      <c r="M59" s="156"/>
    </row>
    <row r="60" spans="1:40" s="147" customFormat="1" ht="15" customHeight="1">
      <c r="A60" s="147" t="s">
        <v>178</v>
      </c>
      <c r="B60" s="159"/>
      <c r="C60" s="159"/>
      <c r="D60" s="159"/>
      <c r="E60" s="159"/>
      <c r="F60" s="159"/>
      <c r="G60" s="159"/>
      <c r="H60" s="156"/>
      <c r="I60" s="156"/>
      <c r="J60" s="156"/>
      <c r="K60" s="156"/>
      <c r="L60" s="156"/>
      <c r="M60" s="156"/>
    </row>
    <row r="61" spans="1:40" ht="15" customHeight="1">
      <c r="A61" s="147" t="s">
        <v>179</v>
      </c>
      <c r="B61" s="169"/>
      <c r="C61" s="147"/>
      <c r="D61" s="147"/>
      <c r="E61" s="147"/>
      <c r="F61" s="147"/>
      <c r="G61" s="147"/>
    </row>
    <row r="62" spans="1:40" ht="15" customHeight="1">
      <c r="A62" s="147" t="s">
        <v>180</v>
      </c>
      <c r="B62" s="169"/>
      <c r="C62" s="147"/>
      <c r="D62" s="147"/>
      <c r="E62" s="147"/>
      <c r="F62" s="147"/>
      <c r="G62" s="147"/>
    </row>
    <row r="63" spans="1:40" ht="15" customHeight="1">
      <c r="A63" s="147"/>
      <c r="B63" s="157" t="s">
        <v>182</v>
      </c>
      <c r="C63" s="157" t="s">
        <v>183</v>
      </c>
      <c r="D63" s="157"/>
      <c r="E63" s="157"/>
      <c r="F63" s="147"/>
      <c r="G63" s="147"/>
    </row>
    <row r="64" spans="1:40" ht="15" customHeight="1">
      <c r="A64" s="147"/>
      <c r="B64" s="170" t="s">
        <v>186</v>
      </c>
      <c r="C64" s="181" t="s">
        <v>187</v>
      </c>
      <c r="D64" s="181"/>
      <c r="E64" s="181"/>
      <c r="F64" s="147"/>
      <c r="G64" s="147"/>
    </row>
    <row r="65" spans="1:7" ht="15" customHeight="1">
      <c r="A65" s="147"/>
      <c r="B65" s="170" t="s">
        <v>188</v>
      </c>
      <c r="C65" s="181" t="s">
        <v>189</v>
      </c>
      <c r="D65" s="181"/>
      <c r="E65" s="181"/>
      <c r="F65" s="147"/>
      <c r="G65" s="147"/>
    </row>
    <row r="66" spans="1:7" ht="15" customHeight="1">
      <c r="A66" s="147"/>
      <c r="B66" s="170" t="s">
        <v>190</v>
      </c>
      <c r="C66" s="181" t="s">
        <v>191</v>
      </c>
      <c r="D66" s="181"/>
      <c r="E66" s="181"/>
      <c r="F66" s="147"/>
      <c r="G66" s="147"/>
    </row>
    <row r="67" spans="1:7" ht="15" customHeight="1">
      <c r="A67" s="147"/>
      <c r="B67" s="170" t="s">
        <v>193</v>
      </c>
      <c r="C67" s="181" t="s">
        <v>194</v>
      </c>
      <c r="D67" s="181"/>
      <c r="E67" s="181"/>
      <c r="F67" s="147"/>
      <c r="G67" s="147"/>
    </row>
    <row r="68" spans="1:7" ht="15" customHeight="1">
      <c r="A68" s="147"/>
      <c r="B68" s="147" t="s">
        <v>196</v>
      </c>
      <c r="C68" s="147"/>
      <c r="D68" s="147"/>
      <c r="E68" s="147"/>
      <c r="F68" s="147"/>
      <c r="G68" s="147"/>
    </row>
    <row r="69" spans="1:7" ht="15" customHeight="1">
      <c r="A69" s="147"/>
      <c r="B69" s="147" t="s">
        <v>35</v>
      </c>
      <c r="C69" s="147"/>
      <c r="D69" s="147"/>
      <c r="E69" s="147"/>
      <c r="F69" s="147"/>
      <c r="G69" s="147"/>
    </row>
    <row r="70" spans="1:7" ht="15" customHeight="1">
      <c r="A70" s="147"/>
      <c r="B70" s="147" t="s">
        <v>197</v>
      </c>
      <c r="C70" s="147"/>
      <c r="D70" s="147"/>
      <c r="E70" s="147"/>
      <c r="F70" s="147"/>
      <c r="G70" s="147"/>
    </row>
    <row r="71" spans="1:7" ht="15" customHeight="1">
      <c r="A71" s="147" t="s">
        <v>198</v>
      </c>
      <c r="B71" s="169"/>
      <c r="C71" s="147"/>
      <c r="D71" s="147"/>
      <c r="E71" s="147"/>
      <c r="F71" s="147"/>
      <c r="G71" s="147"/>
    </row>
    <row r="72" spans="1:7" ht="15" customHeight="1">
      <c r="A72" s="147" t="s">
        <v>2</v>
      </c>
      <c r="B72" s="169"/>
      <c r="C72" s="147"/>
      <c r="D72" s="147"/>
      <c r="E72" s="147"/>
      <c r="F72" s="147"/>
      <c r="G72" s="147"/>
    </row>
    <row r="73" spans="1:7" ht="15" customHeight="1">
      <c r="A73" s="147" t="s">
        <v>199</v>
      </c>
      <c r="B73" s="169"/>
      <c r="C73" s="147"/>
      <c r="D73" s="147"/>
      <c r="E73" s="147"/>
      <c r="F73" s="147"/>
      <c r="G73" s="147"/>
    </row>
    <row r="74" spans="1:7" ht="15" customHeight="1">
      <c r="A74" s="147" t="s">
        <v>200</v>
      </c>
      <c r="B74" s="169"/>
      <c r="C74" s="147"/>
      <c r="D74" s="147"/>
      <c r="E74" s="147"/>
      <c r="F74" s="147"/>
      <c r="G74" s="147"/>
    </row>
    <row r="75" spans="1:7" ht="15" customHeight="1">
      <c r="A75" s="147" t="s">
        <v>202</v>
      </c>
      <c r="B75" s="169"/>
      <c r="C75" s="147"/>
      <c r="D75" s="147"/>
      <c r="E75" s="147"/>
      <c r="F75" s="147"/>
      <c r="G75" s="147"/>
    </row>
    <row r="76" spans="1:7" ht="15" customHeight="1">
      <c r="A76" s="147" t="s">
        <v>204</v>
      </c>
      <c r="B76" s="169"/>
      <c r="C76" s="147"/>
      <c r="D76" s="147"/>
      <c r="E76" s="147"/>
      <c r="F76" s="147"/>
      <c r="G76" s="147"/>
    </row>
    <row r="77" spans="1:7" ht="15" customHeight="1">
      <c r="A77" s="147"/>
      <c r="B77" s="147" t="s">
        <v>104</v>
      </c>
      <c r="C77" s="147"/>
      <c r="D77" s="147"/>
      <c r="E77" s="147"/>
      <c r="F77" s="147"/>
      <c r="G77" s="147"/>
    </row>
    <row r="78" spans="1:7" ht="15" customHeight="1">
      <c r="A78" s="147"/>
      <c r="B78" s="147" t="s">
        <v>206</v>
      </c>
      <c r="C78" s="147"/>
      <c r="D78" s="147"/>
      <c r="E78" s="147"/>
      <c r="F78" s="147"/>
      <c r="G78" s="147"/>
    </row>
    <row r="79" spans="1:7" ht="15" customHeight="1">
      <c r="A79" s="147" t="s">
        <v>138</v>
      </c>
      <c r="B79" s="169"/>
      <c r="C79" s="147"/>
      <c r="D79" s="147"/>
      <c r="E79" s="147"/>
      <c r="F79" s="147"/>
      <c r="G79" s="147"/>
    </row>
    <row r="80" spans="1:7" ht="15" customHeight="1">
      <c r="A80" s="147" t="s">
        <v>208</v>
      </c>
      <c r="B80" s="169"/>
      <c r="C80" s="147"/>
      <c r="D80" s="147"/>
      <c r="E80" s="147"/>
      <c r="F80" s="147"/>
      <c r="G80" s="147"/>
    </row>
    <row r="81" spans="1:7" ht="15" customHeight="1">
      <c r="A81" s="147" t="s">
        <v>209</v>
      </c>
      <c r="B81" s="169"/>
      <c r="C81" s="147"/>
      <c r="D81" s="147"/>
      <c r="E81" s="147"/>
      <c r="F81" s="147"/>
      <c r="G81" s="147"/>
    </row>
    <row r="82" spans="1:7" ht="15" customHeight="1">
      <c r="A82" s="147" t="s">
        <v>211</v>
      </c>
      <c r="B82" s="169"/>
      <c r="C82" s="147"/>
      <c r="D82" s="147"/>
      <c r="E82" s="147"/>
      <c r="F82" s="147"/>
      <c r="G82" s="147"/>
    </row>
    <row r="83" spans="1:7" ht="15" customHeight="1">
      <c r="A83" s="147" t="s">
        <v>213</v>
      </c>
      <c r="B83" s="169"/>
      <c r="C83" s="147"/>
      <c r="D83" s="147"/>
      <c r="E83" s="147"/>
      <c r="F83" s="147"/>
      <c r="G83" s="147"/>
    </row>
    <row r="84" spans="1:7" ht="15" customHeight="1">
      <c r="A84" s="147" t="s">
        <v>66</v>
      </c>
      <c r="B84" s="169"/>
      <c r="C84" s="147"/>
      <c r="D84" s="147"/>
      <c r="E84" s="147"/>
      <c r="F84" s="147"/>
      <c r="G84" s="147"/>
    </row>
    <row r="85" spans="1:7" ht="15" customHeight="1">
      <c r="A85" s="147" t="s">
        <v>215</v>
      </c>
      <c r="B85" s="169"/>
      <c r="C85" s="147"/>
      <c r="D85" s="147"/>
      <c r="E85" s="147"/>
      <c r="F85" s="147"/>
      <c r="G85" s="147"/>
    </row>
    <row r="86" spans="1:7" ht="15" customHeight="1">
      <c r="A86" s="147" t="s">
        <v>216</v>
      </c>
      <c r="B86" s="169"/>
      <c r="C86" s="147"/>
      <c r="D86" s="147"/>
      <c r="E86" s="147"/>
      <c r="F86" s="147"/>
      <c r="G86" s="147"/>
    </row>
  </sheetData>
  <mergeCells count="13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F41:H41"/>
    <mergeCell ref="I41:K41"/>
    <mergeCell ref="Q41:AG41"/>
    <mergeCell ref="AH41:AI41"/>
    <mergeCell ref="AK41:AL41"/>
    <mergeCell ref="A42:C42"/>
    <mergeCell ref="F42:H42"/>
    <mergeCell ref="I42:K42"/>
    <mergeCell ref="Q42:AG42"/>
    <mergeCell ref="AH42:AI42"/>
    <mergeCell ref="AK42:AL42"/>
    <mergeCell ref="N43:AG43"/>
    <mergeCell ref="AH43:AL43"/>
    <mergeCell ref="AM43:AN43"/>
    <mergeCell ref="I44:K44"/>
    <mergeCell ref="X44:Y44"/>
    <mergeCell ref="M47:AN47"/>
    <mergeCell ref="C50:D50"/>
    <mergeCell ref="E50:H50"/>
    <mergeCell ref="I50:N50"/>
    <mergeCell ref="O50:T50"/>
    <mergeCell ref="U50:Z50"/>
    <mergeCell ref="AA50:AF50"/>
    <mergeCell ref="AG50:AK50"/>
    <mergeCell ref="AL50:AM50"/>
    <mergeCell ref="F51:H51"/>
    <mergeCell ref="I51:K51"/>
    <mergeCell ref="L51:N51"/>
    <mergeCell ref="O51:Q51"/>
    <mergeCell ref="R51:T51"/>
    <mergeCell ref="U51:W51"/>
    <mergeCell ref="X51:Z51"/>
    <mergeCell ref="AA51:AC51"/>
    <mergeCell ref="AD51:AF51"/>
    <mergeCell ref="AG51:AI51"/>
    <mergeCell ref="AJ51:AK51"/>
    <mergeCell ref="F52:H52"/>
    <mergeCell ref="I52:K52"/>
    <mergeCell ref="L52:N52"/>
    <mergeCell ref="O52:Q52"/>
    <mergeCell ref="R52:T52"/>
    <mergeCell ref="U52:W52"/>
    <mergeCell ref="X52:Z52"/>
    <mergeCell ref="AA52:AC52"/>
    <mergeCell ref="AD52:AF52"/>
    <mergeCell ref="AG52:AI52"/>
    <mergeCell ref="AJ52:AK52"/>
    <mergeCell ref="F53:H53"/>
    <mergeCell ref="I53:K53"/>
    <mergeCell ref="L53:N53"/>
    <mergeCell ref="O53:Q53"/>
    <mergeCell ref="R53:T53"/>
    <mergeCell ref="U53:W53"/>
    <mergeCell ref="X53:Z53"/>
    <mergeCell ref="AA53:AC53"/>
    <mergeCell ref="AD53:AF53"/>
    <mergeCell ref="AG53:AI53"/>
    <mergeCell ref="AJ53:AK53"/>
    <mergeCell ref="C54:D54"/>
    <mergeCell ref="E54:H54"/>
    <mergeCell ref="I54:N54"/>
    <mergeCell ref="O54:T54"/>
    <mergeCell ref="U54:Z54"/>
    <mergeCell ref="AA54:AF54"/>
    <mergeCell ref="AG54:AK54"/>
    <mergeCell ref="AL54:AM54"/>
    <mergeCell ref="C63:E63"/>
    <mergeCell ref="C64:E64"/>
    <mergeCell ref="C65:E65"/>
    <mergeCell ref="C66:E66"/>
    <mergeCell ref="C67:E67"/>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7">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whole" operator="greaterThanOrEqual" allowBlank="1" showDropDown="0" showInputMessage="1" showErrorMessage="1" sqref="D40:F41">
      <formula1>0</formula1>
    </dataValidation>
    <dataValidation operator="greaterThanOrEqual" allowBlank="1" showDropDown="0" showInputMessage="1" showErrorMessage="1" sqref="X38 U38 I34:I37 L34:L36 I47:I48 L47:L48"/>
    <dataValidation type="list" allowBlank="1" showDropDown="0" showInputMessage="1" showErrorMessage="1" sqref="C11:C30">
      <formula1>"A,B,C,D"</formula1>
    </dataValidation>
    <dataValidation type="list" allowBlank="1" showDropDown="0" showInputMessage="1" showErrorMessage="1" sqref="M40:M43 X44:Y44">
      <formula1>"○"</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6"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3">
    <pageSetUpPr fitToPage="1"/>
  </sheetPr>
  <dimension ref="A1:AN83"/>
  <sheetViews>
    <sheetView showGridLines="0" view="pageBreakPreview" zoomScaleSheetLayoutView="100" workbookViewId="0">
      <selection activeCell="AO2" sqref="AO2"/>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192</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151</v>
      </c>
      <c r="AH5" s="208">
        <v>40</v>
      </c>
      <c r="AI5" s="208"/>
      <c r="AJ5" s="208"/>
      <c r="AK5" s="204" t="s">
        <v>152</v>
      </c>
      <c r="AL5" s="215">
        <v>160</v>
      </c>
      <c r="AM5" s="204" t="s">
        <v>153</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154</v>
      </c>
      <c r="B7" s="157" t="s">
        <v>136</v>
      </c>
      <c r="C7" s="160" t="s">
        <v>156</v>
      </c>
      <c r="D7" s="157" t="s">
        <v>158</v>
      </c>
      <c r="E7" s="157" t="s">
        <v>159</v>
      </c>
      <c r="F7" s="193" t="s">
        <v>162</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60" t="s">
        <v>163</v>
      </c>
      <c r="AL7" s="160" t="s">
        <v>165</v>
      </c>
      <c r="AM7" s="220" t="s">
        <v>3</v>
      </c>
      <c r="AN7" s="220"/>
    </row>
    <row r="8" spans="1:40" ht="15" customHeight="1">
      <c r="A8" s="152"/>
      <c r="B8" s="256"/>
      <c r="C8" s="160"/>
      <c r="D8" s="157"/>
      <c r="E8" s="157"/>
      <c r="F8" s="157" t="s">
        <v>167</v>
      </c>
      <c r="G8" s="157"/>
      <c r="H8" s="157"/>
      <c r="I8" s="157"/>
      <c r="J8" s="157"/>
      <c r="K8" s="157"/>
      <c r="L8" s="157"/>
      <c r="M8" s="157" t="s">
        <v>168</v>
      </c>
      <c r="N8" s="157"/>
      <c r="O8" s="157"/>
      <c r="P8" s="157"/>
      <c r="Q8" s="157"/>
      <c r="R8" s="157"/>
      <c r="S8" s="157"/>
      <c r="T8" s="157" t="s">
        <v>170</v>
      </c>
      <c r="U8" s="157"/>
      <c r="V8" s="157"/>
      <c r="W8" s="157"/>
      <c r="X8" s="157"/>
      <c r="Y8" s="157"/>
      <c r="Z8" s="157"/>
      <c r="AA8" s="157" t="s">
        <v>173</v>
      </c>
      <c r="AB8" s="157"/>
      <c r="AC8" s="157"/>
      <c r="AD8" s="157"/>
      <c r="AE8" s="157"/>
      <c r="AF8" s="157"/>
      <c r="AG8" s="157"/>
      <c r="AH8" s="157" t="s">
        <v>174</v>
      </c>
      <c r="AI8" s="157"/>
      <c r="AJ8" s="157"/>
      <c r="AK8" s="160"/>
      <c r="AL8" s="160"/>
      <c r="AM8" s="220"/>
      <c r="AN8" s="220"/>
    </row>
    <row r="9" spans="1:40" ht="15" customHeight="1">
      <c r="A9" s="152"/>
      <c r="B9" s="257" t="s">
        <v>221</v>
      </c>
      <c r="C9" s="160"/>
      <c r="D9" s="157"/>
      <c r="E9" s="157"/>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60"/>
      <c r="AL9" s="160"/>
      <c r="AM9" s="220"/>
      <c r="AN9" s="220"/>
    </row>
    <row r="10" spans="1:40" ht="15" customHeight="1">
      <c r="A10" s="152"/>
      <c r="B10" s="258"/>
      <c r="C10" s="160"/>
      <c r="D10" s="157"/>
      <c r="E10" s="157"/>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60"/>
      <c r="AL10" s="160"/>
      <c r="AM10" s="220"/>
      <c r="AN10" s="220"/>
    </row>
    <row r="11" spans="1:40" ht="18" customHeight="1">
      <c r="A11" s="153">
        <v>1</v>
      </c>
      <c r="B11" s="229" t="s">
        <v>223</v>
      </c>
      <c r="C11" s="175" t="s">
        <v>186</v>
      </c>
      <c r="D11" s="183"/>
      <c r="E11" s="183" t="s">
        <v>224</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178">
        <f t="shared" ref="AK11:AK31" si="0">+SUM(F11:AJ11)</f>
        <v>160</v>
      </c>
      <c r="AL11" s="216">
        <f t="shared" ref="AL11:AL31" si="1">IF($AK$3="４週",AK11/4,AK11/(DAY(EOMONTH($F$9,0))/7))</f>
        <v>40</v>
      </c>
      <c r="AM11" s="221"/>
      <c r="AN11" s="221"/>
    </row>
    <row r="12" spans="1:40" ht="18" customHeight="1">
      <c r="A12" s="153">
        <v>2</v>
      </c>
      <c r="B12" s="229" t="s">
        <v>133</v>
      </c>
      <c r="C12" s="175" t="s">
        <v>186</v>
      </c>
      <c r="D12" s="183" t="s">
        <v>326</v>
      </c>
      <c r="E12" s="183" t="s">
        <v>400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178">
        <f t="shared" si="0"/>
        <v>160</v>
      </c>
      <c r="AL12" s="216">
        <f t="shared" si="1"/>
        <v>40</v>
      </c>
      <c r="AM12" s="221"/>
      <c r="AN12" s="221"/>
    </row>
    <row r="13" spans="1:40" ht="18" customHeight="1">
      <c r="A13" s="153">
        <v>3</v>
      </c>
      <c r="B13" s="229" t="s">
        <v>227</v>
      </c>
      <c r="C13" s="175" t="s">
        <v>186</v>
      </c>
      <c r="D13" s="183" t="s">
        <v>398</v>
      </c>
      <c r="E13" s="183" t="s">
        <v>27</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178">
        <f t="shared" si="0"/>
        <v>160</v>
      </c>
      <c r="AL13" s="216">
        <f t="shared" si="1"/>
        <v>40</v>
      </c>
      <c r="AM13" s="221"/>
      <c r="AN13" s="221"/>
    </row>
    <row r="14" spans="1:40" ht="18" customHeight="1">
      <c r="A14" s="153">
        <v>4</v>
      </c>
      <c r="B14" s="229" t="s">
        <v>227</v>
      </c>
      <c r="C14" s="175" t="s">
        <v>190</v>
      </c>
      <c r="D14" s="183" t="s">
        <v>326</v>
      </c>
      <c r="E14" s="183" t="s">
        <v>401</v>
      </c>
      <c r="F14" s="186">
        <v>4</v>
      </c>
      <c r="G14" s="186">
        <v>4</v>
      </c>
      <c r="H14" s="186">
        <v>4</v>
      </c>
      <c r="I14" s="186"/>
      <c r="J14" s="186"/>
      <c r="K14" s="186">
        <v>4</v>
      </c>
      <c r="L14" s="186">
        <v>4</v>
      </c>
      <c r="M14" s="186">
        <v>4</v>
      </c>
      <c r="N14" s="186">
        <v>4</v>
      </c>
      <c r="O14" s="186">
        <v>4</v>
      </c>
      <c r="P14" s="186"/>
      <c r="Q14" s="186"/>
      <c r="R14" s="186">
        <v>4</v>
      </c>
      <c r="S14" s="186">
        <v>4</v>
      </c>
      <c r="T14" s="186">
        <v>4</v>
      </c>
      <c r="U14" s="186">
        <v>4</v>
      </c>
      <c r="V14" s="186">
        <v>4</v>
      </c>
      <c r="W14" s="186"/>
      <c r="X14" s="186"/>
      <c r="Y14" s="186">
        <v>4</v>
      </c>
      <c r="Z14" s="186">
        <v>4</v>
      </c>
      <c r="AA14" s="186">
        <v>4</v>
      </c>
      <c r="AB14" s="186">
        <v>4</v>
      </c>
      <c r="AC14" s="186">
        <v>4</v>
      </c>
      <c r="AD14" s="186"/>
      <c r="AE14" s="186"/>
      <c r="AF14" s="186">
        <v>4</v>
      </c>
      <c r="AG14" s="186">
        <v>4</v>
      </c>
      <c r="AH14" s="186"/>
      <c r="AI14" s="186"/>
      <c r="AJ14" s="186"/>
      <c r="AK14" s="178">
        <f t="shared" si="0"/>
        <v>80</v>
      </c>
      <c r="AL14" s="216">
        <f t="shared" si="1"/>
        <v>20</v>
      </c>
      <c r="AM14" s="221"/>
      <c r="AN14" s="221"/>
    </row>
    <row r="15" spans="1:40" ht="18" customHeight="1">
      <c r="A15" s="153">
        <v>5</v>
      </c>
      <c r="B15" s="167"/>
      <c r="C15" s="294"/>
      <c r="D15" s="295"/>
      <c r="E15" s="295"/>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178">
        <f t="shared" si="0"/>
        <v>0</v>
      </c>
      <c r="AL15" s="216">
        <f t="shared" si="1"/>
        <v>0</v>
      </c>
      <c r="AM15" s="221"/>
      <c r="AN15" s="221"/>
    </row>
    <row r="16" spans="1:40" ht="18" customHeight="1">
      <c r="A16" s="153">
        <v>6</v>
      </c>
      <c r="B16" s="167"/>
      <c r="C16" s="294"/>
      <c r="D16" s="295"/>
      <c r="E16" s="295"/>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186"/>
      <c r="AI16" s="186"/>
      <c r="AJ16" s="186"/>
      <c r="AK16" s="178">
        <f t="shared" si="0"/>
        <v>0</v>
      </c>
      <c r="AL16" s="216">
        <f t="shared" si="1"/>
        <v>0</v>
      </c>
      <c r="AM16" s="221"/>
      <c r="AN16" s="221"/>
    </row>
    <row r="17" spans="1:40" ht="18" customHeight="1">
      <c r="A17" s="153">
        <v>7</v>
      </c>
      <c r="B17" s="167"/>
      <c r="C17" s="294"/>
      <c r="D17" s="295"/>
      <c r="E17" s="295"/>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178">
        <f t="shared" si="0"/>
        <v>0</v>
      </c>
      <c r="AL17" s="216">
        <f t="shared" si="1"/>
        <v>0</v>
      </c>
      <c r="AM17" s="221"/>
      <c r="AN17" s="221"/>
    </row>
    <row r="18" spans="1:40" ht="18" customHeight="1">
      <c r="A18" s="153">
        <v>8</v>
      </c>
      <c r="B18" s="167"/>
      <c r="C18" s="294"/>
      <c r="D18" s="295"/>
      <c r="E18" s="295"/>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178">
        <f t="shared" si="0"/>
        <v>0</v>
      </c>
      <c r="AL18" s="216">
        <f t="shared" si="1"/>
        <v>0</v>
      </c>
      <c r="AM18" s="221"/>
      <c r="AN18" s="221"/>
    </row>
    <row r="19" spans="1:40" ht="18" customHeight="1">
      <c r="A19" s="153">
        <v>9</v>
      </c>
      <c r="B19" s="167"/>
      <c r="C19" s="294"/>
      <c r="D19" s="295"/>
      <c r="E19" s="295"/>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178">
        <f t="shared" si="0"/>
        <v>0</v>
      </c>
      <c r="AL19" s="216">
        <f t="shared" si="1"/>
        <v>0</v>
      </c>
      <c r="AM19" s="221"/>
      <c r="AN19" s="221"/>
    </row>
    <row r="20" spans="1:40" ht="18" customHeight="1">
      <c r="A20" s="153">
        <v>10</v>
      </c>
      <c r="B20" s="167"/>
      <c r="C20" s="294"/>
      <c r="D20" s="295"/>
      <c r="E20" s="295"/>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178">
        <f t="shared" si="0"/>
        <v>0</v>
      </c>
      <c r="AL20" s="216">
        <f t="shared" si="1"/>
        <v>0</v>
      </c>
      <c r="AM20" s="221"/>
      <c r="AN20" s="221"/>
    </row>
    <row r="21" spans="1:40" ht="18" customHeight="1">
      <c r="A21" s="153">
        <v>11</v>
      </c>
      <c r="B21" s="167"/>
      <c r="C21" s="294"/>
      <c r="D21" s="295"/>
      <c r="E21" s="295"/>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178">
        <f t="shared" si="0"/>
        <v>0</v>
      </c>
      <c r="AL21" s="216">
        <f t="shared" si="1"/>
        <v>0</v>
      </c>
      <c r="AM21" s="221"/>
      <c r="AN21" s="221"/>
    </row>
    <row r="22" spans="1:40" ht="18" customHeight="1">
      <c r="A22" s="153">
        <v>12</v>
      </c>
      <c r="B22" s="167"/>
      <c r="C22" s="294"/>
      <c r="D22" s="295"/>
      <c r="E22" s="295"/>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178">
        <f t="shared" si="0"/>
        <v>0</v>
      </c>
      <c r="AL22" s="216">
        <f t="shared" si="1"/>
        <v>0</v>
      </c>
      <c r="AM22" s="221"/>
      <c r="AN22" s="221"/>
    </row>
    <row r="23" spans="1:40" ht="18" customHeight="1">
      <c r="A23" s="153">
        <v>13</v>
      </c>
      <c r="B23" s="167"/>
      <c r="C23" s="294"/>
      <c r="D23" s="295"/>
      <c r="E23" s="295"/>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178">
        <f t="shared" si="0"/>
        <v>0</v>
      </c>
      <c r="AL23" s="216">
        <f t="shared" si="1"/>
        <v>0</v>
      </c>
      <c r="AM23" s="221"/>
      <c r="AN23" s="221"/>
    </row>
    <row r="24" spans="1:40" ht="18" customHeight="1">
      <c r="A24" s="153">
        <v>14</v>
      </c>
      <c r="B24" s="167"/>
      <c r="C24" s="294"/>
      <c r="D24" s="295"/>
      <c r="E24" s="295"/>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178">
        <f t="shared" si="0"/>
        <v>0</v>
      </c>
      <c r="AL24" s="216">
        <f t="shared" si="1"/>
        <v>0</v>
      </c>
      <c r="AM24" s="221"/>
      <c r="AN24" s="221"/>
    </row>
    <row r="25" spans="1:40" ht="18" customHeight="1">
      <c r="A25" s="153">
        <v>15</v>
      </c>
      <c r="B25" s="167"/>
      <c r="C25" s="294"/>
      <c r="D25" s="295"/>
      <c r="E25" s="295"/>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178">
        <f t="shared" si="0"/>
        <v>0</v>
      </c>
      <c r="AL25" s="216">
        <f t="shared" si="1"/>
        <v>0</v>
      </c>
      <c r="AM25" s="221"/>
      <c r="AN25" s="221"/>
    </row>
    <row r="26" spans="1:40" ht="18" customHeight="1">
      <c r="A26" s="153">
        <v>16</v>
      </c>
      <c r="B26" s="167"/>
      <c r="C26" s="294"/>
      <c r="D26" s="295"/>
      <c r="E26" s="295"/>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178">
        <f t="shared" si="0"/>
        <v>0</v>
      </c>
      <c r="AL26" s="216">
        <f t="shared" si="1"/>
        <v>0</v>
      </c>
      <c r="AM26" s="221"/>
      <c r="AN26" s="221"/>
    </row>
    <row r="27" spans="1:40" ht="18" customHeight="1">
      <c r="A27" s="153">
        <v>17</v>
      </c>
      <c r="B27" s="167"/>
      <c r="C27" s="294"/>
      <c r="D27" s="295"/>
      <c r="E27" s="295"/>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178">
        <f t="shared" si="0"/>
        <v>0</v>
      </c>
      <c r="AL27" s="216">
        <f t="shared" si="1"/>
        <v>0</v>
      </c>
      <c r="AM27" s="221"/>
      <c r="AN27" s="221"/>
    </row>
    <row r="28" spans="1:40" ht="18" customHeight="1">
      <c r="A28" s="153">
        <v>18</v>
      </c>
      <c r="B28" s="167"/>
      <c r="C28" s="294"/>
      <c r="D28" s="295"/>
      <c r="E28" s="295"/>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178">
        <f t="shared" si="0"/>
        <v>0</v>
      </c>
      <c r="AL28" s="216">
        <f t="shared" si="1"/>
        <v>0</v>
      </c>
      <c r="AM28" s="221"/>
      <c r="AN28" s="221"/>
    </row>
    <row r="29" spans="1:40" ht="18" customHeight="1">
      <c r="A29" s="153">
        <v>19</v>
      </c>
      <c r="B29" s="167"/>
      <c r="C29" s="294"/>
      <c r="D29" s="295"/>
      <c r="E29" s="295"/>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178">
        <f t="shared" si="0"/>
        <v>0</v>
      </c>
      <c r="AL29" s="216">
        <f t="shared" si="1"/>
        <v>0</v>
      </c>
      <c r="AM29" s="221"/>
      <c r="AN29" s="221"/>
    </row>
    <row r="30" spans="1:40" ht="18" customHeight="1">
      <c r="A30" s="153">
        <v>20</v>
      </c>
      <c r="B30" s="167"/>
      <c r="C30" s="294"/>
      <c r="D30" s="295"/>
      <c r="E30" s="295"/>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178">
        <f t="shared" si="0"/>
        <v>0</v>
      </c>
      <c r="AL30" s="216">
        <f t="shared" si="1"/>
        <v>0</v>
      </c>
      <c r="AM30" s="221"/>
      <c r="AN30" s="221"/>
    </row>
    <row r="31" spans="1:40" ht="18" customHeight="1">
      <c r="A31" s="157" t="s">
        <v>144</v>
      </c>
      <c r="B31" s="157"/>
      <c r="C31" s="157"/>
      <c r="D31" s="157"/>
      <c r="E31" s="157"/>
      <c r="F31" s="178">
        <f t="shared" ref="F31:AJ31" si="2">+SUM(F11:F30)</f>
        <v>28</v>
      </c>
      <c r="G31" s="178">
        <f t="shared" si="2"/>
        <v>28</v>
      </c>
      <c r="H31" s="178">
        <f t="shared" si="2"/>
        <v>28</v>
      </c>
      <c r="I31" s="178">
        <f t="shared" si="2"/>
        <v>0</v>
      </c>
      <c r="J31" s="178">
        <f t="shared" si="2"/>
        <v>0</v>
      </c>
      <c r="K31" s="178">
        <f t="shared" si="2"/>
        <v>28</v>
      </c>
      <c r="L31" s="178">
        <f t="shared" si="2"/>
        <v>28</v>
      </c>
      <c r="M31" s="178">
        <f t="shared" si="2"/>
        <v>28</v>
      </c>
      <c r="N31" s="178">
        <f t="shared" si="2"/>
        <v>28</v>
      </c>
      <c r="O31" s="178">
        <f t="shared" si="2"/>
        <v>28</v>
      </c>
      <c r="P31" s="178">
        <f t="shared" si="2"/>
        <v>0</v>
      </c>
      <c r="Q31" s="178">
        <f t="shared" si="2"/>
        <v>0</v>
      </c>
      <c r="R31" s="178">
        <f t="shared" si="2"/>
        <v>28</v>
      </c>
      <c r="S31" s="178">
        <f t="shared" si="2"/>
        <v>28</v>
      </c>
      <c r="T31" s="178">
        <f t="shared" si="2"/>
        <v>28</v>
      </c>
      <c r="U31" s="178">
        <f t="shared" si="2"/>
        <v>28</v>
      </c>
      <c r="V31" s="178">
        <f t="shared" si="2"/>
        <v>28</v>
      </c>
      <c r="W31" s="178">
        <f t="shared" si="2"/>
        <v>0</v>
      </c>
      <c r="X31" s="178">
        <f t="shared" si="2"/>
        <v>0</v>
      </c>
      <c r="Y31" s="178">
        <f t="shared" si="2"/>
        <v>28</v>
      </c>
      <c r="Z31" s="178">
        <f t="shared" si="2"/>
        <v>28</v>
      </c>
      <c r="AA31" s="178">
        <f t="shared" si="2"/>
        <v>28</v>
      </c>
      <c r="AB31" s="178">
        <f t="shared" si="2"/>
        <v>28</v>
      </c>
      <c r="AC31" s="178">
        <f t="shared" si="2"/>
        <v>28</v>
      </c>
      <c r="AD31" s="178">
        <f t="shared" si="2"/>
        <v>0</v>
      </c>
      <c r="AE31" s="178">
        <f t="shared" si="2"/>
        <v>0</v>
      </c>
      <c r="AF31" s="178">
        <f t="shared" si="2"/>
        <v>28</v>
      </c>
      <c r="AG31" s="178">
        <f t="shared" si="2"/>
        <v>28</v>
      </c>
      <c r="AH31" s="178">
        <f t="shared" si="2"/>
        <v>0</v>
      </c>
      <c r="AI31" s="178">
        <f t="shared" si="2"/>
        <v>0</v>
      </c>
      <c r="AJ31" s="178">
        <f t="shared" si="2"/>
        <v>0</v>
      </c>
      <c r="AK31" s="178">
        <f t="shared" si="0"/>
        <v>560</v>
      </c>
      <c r="AL31" s="216">
        <f t="shared" si="1"/>
        <v>140</v>
      </c>
      <c r="AM31" s="152"/>
      <c r="AN31" s="152"/>
    </row>
    <row r="32" spans="1:40" ht="18" customHeight="1">
      <c r="A32" s="157" t="s">
        <v>175</v>
      </c>
      <c r="B32" s="157"/>
      <c r="C32" s="157"/>
      <c r="D32" s="157"/>
      <c r="E32" s="157"/>
      <c r="F32" s="186">
        <v>12</v>
      </c>
      <c r="G32" s="186">
        <v>20</v>
      </c>
      <c r="H32" s="186">
        <v>12</v>
      </c>
      <c r="I32" s="186">
        <v>20</v>
      </c>
      <c r="J32" s="186">
        <v>12</v>
      </c>
      <c r="K32" s="186">
        <v>20</v>
      </c>
      <c r="L32" s="186">
        <v>12</v>
      </c>
      <c r="M32" s="186">
        <v>20</v>
      </c>
      <c r="N32" s="186">
        <v>12</v>
      </c>
      <c r="O32" s="186">
        <v>20</v>
      </c>
      <c r="P32" s="186">
        <v>12</v>
      </c>
      <c r="Q32" s="186">
        <v>20</v>
      </c>
      <c r="R32" s="186">
        <v>12</v>
      </c>
      <c r="S32" s="186">
        <v>20</v>
      </c>
      <c r="T32" s="186">
        <v>12</v>
      </c>
      <c r="U32" s="186">
        <v>20</v>
      </c>
      <c r="V32" s="186">
        <v>12</v>
      </c>
      <c r="W32" s="186">
        <v>20</v>
      </c>
      <c r="X32" s="186">
        <v>12</v>
      </c>
      <c r="Y32" s="186">
        <v>20</v>
      </c>
      <c r="Z32" s="186">
        <v>12</v>
      </c>
      <c r="AA32" s="186">
        <v>20</v>
      </c>
      <c r="AB32" s="186">
        <v>12</v>
      </c>
      <c r="AC32" s="186">
        <v>20</v>
      </c>
      <c r="AD32" s="186">
        <v>12</v>
      </c>
      <c r="AE32" s="186">
        <v>20</v>
      </c>
      <c r="AF32" s="186">
        <v>12</v>
      </c>
      <c r="AG32" s="186">
        <v>20</v>
      </c>
      <c r="AH32" s="186">
        <v>12</v>
      </c>
      <c r="AI32" s="186">
        <v>20</v>
      </c>
      <c r="AJ32" s="186">
        <v>20</v>
      </c>
      <c r="AK32" s="178"/>
      <c r="AL32" s="245"/>
      <c r="AM32" s="152"/>
      <c r="AN32" s="152"/>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59"/>
      <c r="B34" s="159"/>
      <c r="C34" s="159"/>
      <c r="D34" s="187"/>
      <c r="E34" s="187"/>
      <c r="F34" s="187"/>
      <c r="G34" s="187"/>
      <c r="H34" s="18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01"/>
      <c r="AK34" s="147"/>
      <c r="AL34" s="155"/>
      <c r="AM34" s="155"/>
      <c r="AN34" s="149"/>
    </row>
    <row r="35" spans="1:40" ht="5.0999999999999996" customHeight="1">
      <c r="A35" s="159"/>
      <c r="B35" s="159"/>
      <c r="C35" s="159"/>
      <c r="D35" s="187"/>
      <c r="E35" s="187"/>
      <c r="F35" s="187"/>
      <c r="G35" s="187"/>
      <c r="H35" s="18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01"/>
      <c r="AK35" s="147"/>
      <c r="AL35" s="155"/>
      <c r="AM35" s="155"/>
      <c r="AN35" s="149"/>
    </row>
    <row r="36" spans="1:40" ht="5.0999999999999996" customHeight="1">
      <c r="A36" s="159"/>
      <c r="B36" s="159"/>
      <c r="C36" s="159"/>
      <c r="D36" s="187"/>
      <c r="E36" s="187"/>
      <c r="F36" s="187"/>
      <c r="G36" s="187"/>
      <c r="H36" s="18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01"/>
      <c r="AK36" s="147"/>
      <c r="AL36" s="155"/>
      <c r="AM36" s="155"/>
      <c r="AN36" s="149"/>
    </row>
    <row r="37" spans="1:40" ht="18" customHeight="1">
      <c r="A37" s="156" t="s">
        <v>229</v>
      </c>
      <c r="B37" s="147"/>
      <c r="D37" s="147"/>
      <c r="E37" s="147"/>
      <c r="F37" s="147"/>
      <c r="G37" s="147"/>
      <c r="H37" s="147"/>
      <c r="I37" s="147"/>
      <c r="J37" s="147"/>
      <c r="K37" s="147"/>
    </row>
    <row r="38" spans="1:40" ht="18" customHeight="1">
      <c r="A38" s="255" t="s">
        <v>230</v>
      </c>
      <c r="B38" s="255"/>
      <c r="M38" s="156" t="s">
        <v>231</v>
      </c>
      <c r="N38" s="147"/>
      <c r="P38" s="147"/>
      <c r="Q38" s="147"/>
      <c r="R38" s="147"/>
      <c r="S38" s="147"/>
      <c r="T38" s="147"/>
      <c r="U38" s="272" t="str">
        <f>IF(COUNTIF(M40:M43,"○")&gt;1,"いずれか１つを選択してください。","")</f>
        <v/>
      </c>
      <c r="V38" s="147"/>
      <c r="W38" s="147"/>
      <c r="X38" s="147"/>
      <c r="Y38" s="147"/>
      <c r="Z38" s="147"/>
      <c r="AA38" s="147"/>
      <c r="AB38" s="147"/>
      <c r="AC38" s="147"/>
      <c r="AD38" s="147"/>
      <c r="AE38" s="147"/>
      <c r="AF38" s="147"/>
      <c r="AG38" s="147"/>
      <c r="AH38" s="147"/>
      <c r="AI38" s="147"/>
      <c r="AJ38" s="147"/>
      <c r="AK38" s="201"/>
      <c r="AL38" s="147"/>
      <c r="AM38" s="155"/>
      <c r="AN38" s="155"/>
    </row>
    <row r="39" spans="1:40" ht="14.25">
      <c r="A39" s="253"/>
      <c r="B39" s="253"/>
      <c r="C39" s="253"/>
      <c r="D39" s="261">
        <f>IF(S2=1,10,IF(S2=2,11,IF(S2=3,12,S2-3)))</f>
        <v>1</v>
      </c>
      <c r="E39" s="261">
        <f>IF(S2=1,11,IF(S2=2,12,S2-2))</f>
        <v>2</v>
      </c>
      <c r="F39" s="261">
        <f>IF(S2=1,12,S2-1)</f>
        <v>3</v>
      </c>
      <c r="G39" s="261"/>
      <c r="H39" s="261"/>
      <c r="I39" s="157" t="s">
        <v>166</v>
      </c>
      <c r="J39" s="157"/>
      <c r="K39" s="157"/>
      <c r="M39" s="154" t="s">
        <v>90</v>
      </c>
      <c r="N39" s="168"/>
      <c r="O39" s="168"/>
      <c r="P39" s="168"/>
      <c r="Q39" s="168"/>
      <c r="R39" s="168"/>
      <c r="S39" s="168"/>
      <c r="T39" s="168"/>
      <c r="U39" s="168"/>
      <c r="V39" s="168"/>
      <c r="W39" s="168"/>
      <c r="X39" s="168"/>
      <c r="Y39" s="168"/>
      <c r="Z39" s="168"/>
      <c r="AA39" s="168"/>
      <c r="AB39" s="168"/>
      <c r="AC39" s="168"/>
      <c r="AD39" s="168"/>
      <c r="AE39" s="168"/>
      <c r="AF39" s="168"/>
      <c r="AG39" s="168"/>
      <c r="AH39" s="288" t="s">
        <v>232</v>
      </c>
      <c r="AI39" s="290"/>
      <c r="AJ39" s="290"/>
      <c r="AK39" s="290"/>
      <c r="AL39" s="293"/>
      <c r="AM39" s="160" t="s">
        <v>62</v>
      </c>
      <c r="AN39" s="160"/>
    </row>
    <row r="40" spans="1:40" ht="14.25">
      <c r="A40" s="160" t="s">
        <v>263</v>
      </c>
      <c r="B40" s="160"/>
      <c r="C40" s="160"/>
      <c r="D40" s="262">
        <v>80</v>
      </c>
      <c r="E40" s="262">
        <v>80</v>
      </c>
      <c r="F40" s="262">
        <v>81</v>
      </c>
      <c r="G40" s="262"/>
      <c r="H40" s="262"/>
      <c r="I40" s="157">
        <f>SUM(D40:F40)</f>
        <v>241</v>
      </c>
      <c r="J40" s="157"/>
      <c r="K40" s="157"/>
      <c r="M40" s="264" t="s">
        <v>235</v>
      </c>
      <c r="N40" s="172" t="s">
        <v>237</v>
      </c>
      <c r="O40" s="273"/>
      <c r="P40" s="279"/>
      <c r="Q40" s="282" t="s">
        <v>258</v>
      </c>
      <c r="R40" s="283"/>
      <c r="S40" s="283"/>
      <c r="T40" s="283"/>
      <c r="U40" s="283"/>
      <c r="V40" s="283"/>
      <c r="W40" s="283"/>
      <c r="X40" s="283"/>
      <c r="Y40" s="283"/>
      <c r="Z40" s="283"/>
      <c r="AA40" s="283"/>
      <c r="AB40" s="283"/>
      <c r="AC40" s="283"/>
      <c r="AD40" s="283"/>
      <c r="AE40" s="283"/>
      <c r="AF40" s="283"/>
      <c r="AG40" s="286"/>
      <c r="AH40" s="179">
        <f>SUM(F32:AJ32)</f>
        <v>500</v>
      </c>
      <c r="AI40" s="189"/>
      <c r="AJ40" s="199" t="s">
        <v>239</v>
      </c>
      <c r="AK40" s="179">
        <f>ROUNDUP(AH40/1000,0)</f>
        <v>1</v>
      </c>
      <c r="AL40" s="189"/>
      <c r="AM40" s="163">
        <f>MIN(AH40:AK42)</f>
        <v>1</v>
      </c>
      <c r="AN40" s="300"/>
    </row>
    <row r="41" spans="1:40" ht="14.25">
      <c r="A41" s="155"/>
      <c r="B41" s="155"/>
      <c r="C41" s="155"/>
      <c r="D41" s="155"/>
      <c r="E41" s="155"/>
      <c r="F41" s="162"/>
      <c r="G41" s="162"/>
      <c r="H41" s="267" t="s">
        <v>244</v>
      </c>
      <c r="I41" s="162"/>
      <c r="J41" s="162"/>
      <c r="K41" s="162"/>
      <c r="L41" s="296"/>
      <c r="M41" s="265"/>
      <c r="N41" s="173"/>
      <c r="O41" s="274"/>
      <c r="P41" s="280"/>
      <c r="Q41" s="270" t="s">
        <v>264</v>
      </c>
      <c r="R41" s="276"/>
      <c r="S41" s="276"/>
      <c r="T41" s="276"/>
      <c r="U41" s="276"/>
      <c r="V41" s="276"/>
      <c r="W41" s="276"/>
      <c r="X41" s="276"/>
      <c r="Y41" s="276"/>
      <c r="Z41" s="276"/>
      <c r="AA41" s="276"/>
      <c r="AB41" s="276"/>
      <c r="AC41" s="276"/>
      <c r="AD41" s="276"/>
      <c r="AE41" s="276"/>
      <c r="AF41" s="276"/>
      <c r="AG41" s="287"/>
      <c r="AH41" s="154">
        <f>COUNTA(B12:B30)</f>
        <v>3</v>
      </c>
      <c r="AI41" s="199"/>
      <c r="AJ41" s="291" t="s">
        <v>243</v>
      </c>
      <c r="AK41" s="179">
        <f>ROUNDUP(AH41/20,0)</f>
        <v>1</v>
      </c>
      <c r="AL41" s="189"/>
      <c r="AM41" s="164"/>
      <c r="AN41" s="301"/>
    </row>
    <row r="42" spans="1:40" ht="14.25">
      <c r="B42" s="145"/>
      <c r="I42" s="157">
        <f>I40/3</f>
        <v>80.333333333333329</v>
      </c>
      <c r="J42" s="157"/>
      <c r="K42" s="157"/>
      <c r="M42" s="266"/>
      <c r="N42" s="269"/>
      <c r="O42" s="275"/>
      <c r="P42" s="281"/>
      <c r="Q42" s="270" t="s">
        <v>185</v>
      </c>
      <c r="R42" s="276"/>
      <c r="S42" s="276"/>
      <c r="T42" s="276"/>
      <c r="U42" s="276"/>
      <c r="V42" s="276"/>
      <c r="W42" s="276"/>
      <c r="X42" s="276"/>
      <c r="Y42" s="276"/>
      <c r="Z42" s="276"/>
      <c r="AA42" s="276"/>
      <c r="AB42" s="276"/>
      <c r="AC42" s="276"/>
      <c r="AD42" s="276"/>
      <c r="AE42" s="276"/>
      <c r="AF42" s="276"/>
      <c r="AG42" s="287"/>
      <c r="AH42" s="179">
        <f>ROUNDDOWN(I42,1)</f>
        <v>80.3</v>
      </c>
      <c r="AI42" s="189"/>
      <c r="AJ42" s="292" t="s">
        <v>243</v>
      </c>
      <c r="AK42" s="179">
        <f>ROUNDUP(AH42/10,0)</f>
        <v>9</v>
      </c>
      <c r="AL42" s="189"/>
      <c r="AM42" s="232"/>
      <c r="AN42" s="302"/>
    </row>
    <row r="43" spans="1:40" ht="14.25">
      <c r="B43" s="145"/>
      <c r="I43" s="155"/>
      <c r="J43" s="155"/>
      <c r="K43" s="155"/>
      <c r="M43" s="262"/>
      <c r="N43" s="270" t="s">
        <v>245</v>
      </c>
      <c r="O43" s="276"/>
      <c r="P43" s="276"/>
      <c r="Q43" s="276"/>
      <c r="R43" s="276"/>
      <c r="S43" s="276"/>
      <c r="T43" s="276"/>
      <c r="U43" s="276"/>
      <c r="V43" s="276"/>
      <c r="W43" s="276"/>
      <c r="X43" s="276"/>
      <c r="Y43" s="276"/>
      <c r="Z43" s="276"/>
      <c r="AA43" s="276"/>
      <c r="AB43" s="276"/>
      <c r="AC43" s="276"/>
      <c r="AD43" s="276"/>
      <c r="AE43" s="276"/>
      <c r="AF43" s="276"/>
      <c r="AG43" s="287"/>
      <c r="AH43" s="297"/>
      <c r="AI43" s="298"/>
      <c r="AJ43" s="298"/>
      <c r="AK43" s="298"/>
      <c r="AL43" s="299"/>
      <c r="AM43" s="154">
        <f t="array" ref="AM43">ROUNDUP(_xlfn.IFS(AM40&lt;2,1,AND(AM40&lt;=2,AM40&lt;6),AM40-1,AM40&gt;=6,AM40/2*3),1)</f>
        <v>1</v>
      </c>
      <c r="AN43" s="199"/>
    </row>
    <row r="44" spans="1:40" ht="14.25">
      <c r="A44" s="149"/>
      <c r="B44" s="145"/>
      <c r="H44" s="147"/>
      <c r="M44" s="147" t="s">
        <v>265</v>
      </c>
      <c r="W44" s="155"/>
      <c r="X44" s="147"/>
      <c r="Y44" s="147"/>
      <c r="Z44" s="147"/>
      <c r="AA44" s="147"/>
      <c r="AB44" s="147"/>
      <c r="AC44" s="147"/>
      <c r="AD44" s="147"/>
      <c r="AE44" s="147"/>
      <c r="AF44" s="147"/>
      <c r="AG44" s="147"/>
      <c r="AH44" s="147"/>
      <c r="AI44" s="147"/>
      <c r="AJ44" s="201"/>
      <c r="AK44" s="147"/>
      <c r="AL44" s="155"/>
      <c r="AM44" s="155"/>
      <c r="AN44" s="149"/>
    </row>
    <row r="45" spans="1:40" s="145" customFormat="1" ht="14.25">
      <c r="A45" s="159"/>
      <c r="B45" s="159"/>
      <c r="C45" s="159"/>
      <c r="D45" s="159"/>
      <c r="E45" s="159"/>
      <c r="F45" s="159"/>
      <c r="G45" s="159"/>
      <c r="H45" s="159"/>
      <c r="I45" s="159"/>
      <c r="J45" s="147"/>
      <c r="K45" s="147"/>
      <c r="L45" s="147"/>
      <c r="M45" s="201"/>
      <c r="N45" s="147"/>
      <c r="W45" s="155"/>
      <c r="X45" s="147"/>
      <c r="Y45" s="147"/>
      <c r="Z45" s="147"/>
      <c r="AA45" s="147"/>
      <c r="AB45" s="147"/>
      <c r="AC45" s="147"/>
      <c r="AD45" s="147"/>
      <c r="AE45" s="147"/>
      <c r="AF45" s="147"/>
      <c r="AG45" s="147"/>
      <c r="AH45" s="147"/>
      <c r="AI45" s="147"/>
      <c r="AJ45" s="201"/>
      <c r="AK45" s="147"/>
      <c r="AL45" s="155"/>
      <c r="AM45" s="155"/>
      <c r="AN45" s="149"/>
    </row>
    <row r="46" spans="1:40" s="145" customFormat="1" ht="21" customHeight="1">
      <c r="A46" s="156" t="s">
        <v>253</v>
      </c>
      <c r="C46" s="161"/>
      <c r="D46" s="161"/>
      <c r="E46" s="161"/>
      <c r="F46" s="161"/>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61"/>
      <c r="AM46" s="161"/>
      <c r="AN46" s="149"/>
    </row>
    <row r="47" spans="1:40" s="145" customFormat="1" ht="24.95" customHeight="1">
      <c r="A47" s="149"/>
      <c r="B47" s="155"/>
      <c r="C47" s="179" t="s">
        <v>223</v>
      </c>
      <c r="D47" s="188"/>
      <c r="E47" s="160" t="s">
        <v>133</v>
      </c>
      <c r="F47" s="160"/>
      <c r="G47" s="160"/>
      <c r="H47" s="160"/>
      <c r="I47" s="179" t="s">
        <v>227</v>
      </c>
      <c r="J47" s="188"/>
      <c r="K47" s="188"/>
      <c r="L47" s="188"/>
      <c r="M47" s="188"/>
      <c r="N47" s="189"/>
      <c r="O47" s="274"/>
      <c r="P47" s="274"/>
      <c r="Q47" s="274"/>
      <c r="R47" s="274"/>
      <c r="S47" s="274"/>
      <c r="T47" s="274"/>
      <c r="U47" s="274"/>
      <c r="V47" s="274"/>
      <c r="W47" s="274"/>
      <c r="X47" s="274"/>
      <c r="Y47" s="274"/>
      <c r="Z47" s="274"/>
      <c r="AA47" s="274"/>
      <c r="AB47" s="274"/>
      <c r="AC47" s="274"/>
      <c r="AD47" s="274"/>
      <c r="AE47" s="274"/>
      <c r="AF47" s="274"/>
      <c r="AG47" s="274"/>
      <c r="AH47" s="274"/>
      <c r="AI47" s="274"/>
      <c r="AJ47" s="274"/>
      <c r="AK47" s="274"/>
      <c r="AL47" s="274"/>
      <c r="AM47" s="274"/>
      <c r="AN47" s="149"/>
    </row>
    <row r="48" spans="1:40" s="145" customFormat="1" ht="18" customHeight="1">
      <c r="A48" s="149"/>
      <c r="B48" s="155"/>
      <c r="C48" s="154" t="s">
        <v>254</v>
      </c>
      <c r="D48" s="154" t="s">
        <v>255</v>
      </c>
      <c r="E48" s="157" t="s">
        <v>254</v>
      </c>
      <c r="F48" s="157" t="s">
        <v>255</v>
      </c>
      <c r="G48" s="157"/>
      <c r="H48" s="157"/>
      <c r="I48" s="154" t="s">
        <v>254</v>
      </c>
      <c r="J48" s="168"/>
      <c r="K48" s="199"/>
      <c r="L48" s="154" t="s">
        <v>255</v>
      </c>
      <c r="M48" s="168"/>
      <c r="N48" s="199"/>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49"/>
    </row>
    <row r="49" spans="1:40" s="145" customFormat="1" ht="18" customHeight="1">
      <c r="A49" s="149"/>
      <c r="B49" s="157" t="s">
        <v>257</v>
      </c>
      <c r="C49" s="157">
        <f>COUNTIFS($B$11:$B$30,C$47,$C$11:$C$30,"A",$E$11:$E$30,"*")</f>
        <v>1</v>
      </c>
      <c r="D49" s="157">
        <f>COUNTIFS($B$11:$B$30,C$47,$C$11:$C$30,"B",$E$11:$E$30,"*")</f>
        <v>0</v>
      </c>
      <c r="E49" s="157">
        <f>COUNTIFS($B$11:$B$30,E$47,$C$11:$C$30,"A",$E$11:$E$30,"*")</f>
        <v>1</v>
      </c>
      <c r="F49" s="154">
        <f>COUNTIFS($B$11:$B$30,E$47,$C$11:$C$30,"B",$E$11:$E$30,"*")</f>
        <v>0</v>
      </c>
      <c r="G49" s="168"/>
      <c r="H49" s="199"/>
      <c r="I49" s="154">
        <f>COUNTIFS($B$11:$B$30,I$47,$C$11:$C$30,"A",$E$11:$E$30,"*")</f>
        <v>1</v>
      </c>
      <c r="J49" s="168"/>
      <c r="K49" s="199"/>
      <c r="L49" s="154">
        <f>COUNTIFS($B$11:$B$30,I$47,$C$11:$C$30,"B",$E$11:$E$30,"*")</f>
        <v>0</v>
      </c>
      <c r="M49" s="168"/>
      <c r="N49" s="199"/>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49"/>
    </row>
    <row r="50" spans="1:40" s="145" customFormat="1" ht="18" customHeight="1">
      <c r="A50" s="149"/>
      <c r="B50" s="160" t="s">
        <v>259</v>
      </c>
      <c r="C50" s="259"/>
      <c r="D50" s="259"/>
      <c r="E50" s="157">
        <f>COUNTIFS($B$11:$B$30,E$47,$C$11:$C$30,"C",$E$11:$E$30,"*")</f>
        <v>0</v>
      </c>
      <c r="F50" s="154">
        <f>COUNTIFS($B$11:$B$30,E$47,$C$11:$C$30,"D",$E$11:$E$30,"*")</f>
        <v>0</v>
      </c>
      <c r="G50" s="168"/>
      <c r="H50" s="199"/>
      <c r="I50" s="154">
        <f>COUNTIFS($B$11:$B$30,I$47,$C$11:$C$30,"C",$E$11:$E$30,"*")</f>
        <v>1</v>
      </c>
      <c r="J50" s="168"/>
      <c r="K50" s="199"/>
      <c r="L50" s="154">
        <f>COUNTIFS($B$11:$B$30,I$47,$C$11:$C$30,"D",$E$11:$E$30,"*")</f>
        <v>0</v>
      </c>
      <c r="M50" s="168"/>
      <c r="N50" s="199"/>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49"/>
    </row>
    <row r="51" spans="1:40" s="145" customFormat="1" ht="18" customHeight="1">
      <c r="A51" s="149"/>
      <c r="B51" s="160" t="s">
        <v>260</v>
      </c>
      <c r="C51" s="260"/>
      <c r="D51" s="263"/>
      <c r="E51" s="154">
        <f>IF($AK$3="４週",SUMIFS($AK$11:$AK$30,$B$11:$B$30,E47)/4/$AH$5,IF($AK$3="歴月",SUMIFS($AK$11:$AK$30,$B$11:$B$30,E47)/$AL$5,"記載する期間を選択してください"))</f>
        <v>1</v>
      </c>
      <c r="F51" s="168"/>
      <c r="G51" s="168"/>
      <c r="H51" s="199"/>
      <c r="I51" s="154">
        <f>IF($AK$3="４週",SUMIFS($AK$11:$AK$30,$B$11:$B$30,I47)/4/$AH$5,IF($AK$3="歴月",SUMIFS($AK$11:$AK$30,$B$11:$B$30,I47)/$AL$5,"記載する期間を選択してください"))</f>
        <v>1.5</v>
      </c>
      <c r="J51" s="168"/>
      <c r="K51" s="168"/>
      <c r="L51" s="168"/>
      <c r="M51" s="168"/>
      <c r="N51" s="199"/>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49"/>
    </row>
    <row r="52" spans="1:40" s="145" customFormat="1" ht="5.0999999999999996" customHeight="1">
      <c r="A52" s="149"/>
      <c r="C52" s="180">
        <v>2</v>
      </c>
      <c r="D52" s="180"/>
      <c r="E52" s="180">
        <v>3</v>
      </c>
      <c r="F52" s="180"/>
      <c r="G52" s="180"/>
      <c r="H52" s="180"/>
      <c r="I52" s="180">
        <v>4</v>
      </c>
      <c r="J52" s="180"/>
      <c r="K52" s="180"/>
      <c r="L52" s="180"/>
      <c r="M52" s="180"/>
      <c r="N52" s="180"/>
      <c r="O52" s="180">
        <v>5</v>
      </c>
      <c r="P52" s="180"/>
      <c r="Q52" s="180"/>
      <c r="R52" s="180"/>
      <c r="S52" s="180"/>
      <c r="T52" s="180"/>
      <c r="U52" s="180">
        <v>6</v>
      </c>
      <c r="V52" s="180"/>
      <c r="W52" s="180"/>
      <c r="X52" s="180"/>
      <c r="Y52" s="180"/>
      <c r="Z52" s="180"/>
      <c r="AA52" s="180">
        <v>7</v>
      </c>
      <c r="AB52" s="180"/>
      <c r="AC52" s="180"/>
      <c r="AD52" s="180"/>
      <c r="AE52" s="180"/>
      <c r="AF52" s="180"/>
      <c r="AG52" s="180">
        <v>8</v>
      </c>
      <c r="AH52" s="180"/>
      <c r="AI52" s="180"/>
      <c r="AJ52" s="180"/>
      <c r="AK52" s="180"/>
      <c r="AL52" s="180">
        <v>9</v>
      </c>
      <c r="AM52" s="161"/>
      <c r="AN52" s="149"/>
    </row>
    <row r="53" spans="1:40" ht="15" customHeight="1">
      <c r="A53" s="147" t="s">
        <v>176</v>
      </c>
      <c r="B53" s="230"/>
      <c r="C53" s="230"/>
      <c r="D53" s="230"/>
      <c r="E53" s="230"/>
      <c r="F53" s="236"/>
      <c r="G53" s="230"/>
      <c r="H53" s="180"/>
      <c r="I53" s="180"/>
      <c r="J53" s="180"/>
      <c r="K53" s="180"/>
      <c r="L53" s="180"/>
      <c r="M53" s="180"/>
      <c r="N53" s="180"/>
      <c r="O53" s="180"/>
      <c r="P53" s="180"/>
      <c r="Q53" s="180"/>
      <c r="R53" s="180">
        <v>6</v>
      </c>
      <c r="S53" s="180"/>
      <c r="T53" s="180"/>
      <c r="U53" s="180"/>
      <c r="V53" s="180"/>
      <c r="W53" s="180"/>
      <c r="X53" s="180">
        <v>7</v>
      </c>
      <c r="Y53" s="180"/>
      <c r="Z53" s="180"/>
      <c r="AA53" s="180"/>
      <c r="AB53" s="180"/>
      <c r="AC53" s="180"/>
      <c r="AD53" s="180">
        <v>8</v>
      </c>
      <c r="AE53" s="180"/>
      <c r="AF53" s="180"/>
      <c r="AG53" s="243"/>
      <c r="AH53" s="243"/>
      <c r="AI53" s="243"/>
      <c r="AJ53" s="243">
        <v>9</v>
      </c>
      <c r="AK53" s="180"/>
      <c r="AL53" s="180"/>
      <c r="AM53" s="149"/>
    </row>
    <row r="54" spans="1:40" s="147" customFormat="1" ht="15" customHeight="1">
      <c r="A54" s="147" t="s">
        <v>58</v>
      </c>
      <c r="B54" s="159"/>
      <c r="C54" s="159"/>
      <c r="D54" s="159"/>
      <c r="E54" s="159"/>
      <c r="F54" s="159"/>
      <c r="G54" s="159"/>
      <c r="H54" s="156"/>
      <c r="I54" s="156"/>
      <c r="J54" s="156"/>
      <c r="K54" s="156"/>
      <c r="L54" s="156"/>
      <c r="M54" s="156"/>
    </row>
    <row r="55" spans="1:40" s="147" customFormat="1" ht="15" customHeight="1">
      <c r="A55" s="147" t="s">
        <v>177</v>
      </c>
      <c r="B55" s="159"/>
      <c r="C55" s="159"/>
      <c r="D55" s="159"/>
      <c r="E55" s="159"/>
      <c r="F55" s="159"/>
      <c r="G55" s="159"/>
      <c r="H55" s="156"/>
      <c r="I55" s="156"/>
      <c r="J55" s="156"/>
      <c r="K55" s="156"/>
      <c r="L55" s="156"/>
      <c r="M55" s="156"/>
    </row>
    <row r="56" spans="1:40" s="147" customFormat="1" ht="15" customHeight="1">
      <c r="A56" s="147" t="s">
        <v>46</v>
      </c>
      <c r="B56" s="159"/>
      <c r="C56" s="159"/>
      <c r="D56" s="159"/>
      <c r="E56" s="159"/>
      <c r="F56" s="159"/>
      <c r="G56" s="159"/>
      <c r="H56" s="156"/>
      <c r="I56" s="156"/>
      <c r="J56" s="156"/>
      <c r="K56" s="156"/>
      <c r="L56" s="156"/>
      <c r="M56" s="156"/>
    </row>
    <row r="57" spans="1:40" s="147" customFormat="1" ht="15" customHeight="1">
      <c r="A57" s="147" t="s">
        <v>178</v>
      </c>
      <c r="B57" s="159"/>
      <c r="C57" s="159"/>
      <c r="D57" s="159"/>
      <c r="E57" s="159"/>
      <c r="F57" s="159"/>
      <c r="G57" s="159"/>
      <c r="H57" s="156"/>
      <c r="I57" s="156"/>
      <c r="J57" s="156"/>
      <c r="K57" s="156"/>
      <c r="L57" s="156"/>
      <c r="M57" s="156"/>
    </row>
    <row r="58" spans="1:40" ht="15" customHeight="1">
      <c r="A58" s="147" t="s">
        <v>179</v>
      </c>
      <c r="B58" s="169"/>
      <c r="C58" s="147"/>
      <c r="D58" s="147"/>
      <c r="E58" s="147"/>
      <c r="F58" s="147"/>
      <c r="G58" s="147"/>
    </row>
    <row r="59" spans="1:40" ht="15" customHeight="1">
      <c r="A59" s="147" t="s">
        <v>180</v>
      </c>
      <c r="B59" s="169"/>
      <c r="C59" s="147"/>
      <c r="D59" s="147"/>
      <c r="E59" s="147"/>
      <c r="F59" s="147"/>
      <c r="G59" s="147"/>
    </row>
    <row r="60" spans="1:40" ht="15" customHeight="1">
      <c r="A60" s="147"/>
      <c r="B60" s="157" t="s">
        <v>182</v>
      </c>
      <c r="C60" s="157" t="s">
        <v>183</v>
      </c>
      <c r="D60" s="157"/>
      <c r="E60" s="157"/>
      <c r="F60" s="147"/>
      <c r="G60" s="147"/>
    </row>
    <row r="61" spans="1:40" ht="15" customHeight="1">
      <c r="A61" s="147"/>
      <c r="B61" s="170" t="s">
        <v>186</v>
      </c>
      <c r="C61" s="181" t="s">
        <v>187</v>
      </c>
      <c r="D61" s="181"/>
      <c r="E61" s="181"/>
      <c r="F61" s="147"/>
      <c r="G61" s="147"/>
    </row>
    <row r="62" spans="1:40" ht="15" customHeight="1">
      <c r="A62" s="147"/>
      <c r="B62" s="170" t="s">
        <v>188</v>
      </c>
      <c r="C62" s="181" t="s">
        <v>189</v>
      </c>
      <c r="D62" s="181"/>
      <c r="E62" s="181"/>
      <c r="F62" s="147"/>
      <c r="G62" s="147"/>
    </row>
    <row r="63" spans="1:40" ht="15" customHeight="1">
      <c r="A63" s="147"/>
      <c r="B63" s="170" t="s">
        <v>190</v>
      </c>
      <c r="C63" s="181" t="s">
        <v>191</v>
      </c>
      <c r="D63" s="181"/>
      <c r="E63" s="181"/>
      <c r="F63" s="147"/>
      <c r="G63" s="147"/>
    </row>
    <row r="64" spans="1:40" ht="15" customHeight="1">
      <c r="A64" s="147"/>
      <c r="B64" s="170" t="s">
        <v>193</v>
      </c>
      <c r="C64" s="181" t="s">
        <v>194</v>
      </c>
      <c r="D64" s="181"/>
      <c r="E64" s="181"/>
      <c r="F64" s="147"/>
      <c r="G64" s="147"/>
    </row>
    <row r="65" spans="1:7" ht="15" customHeight="1">
      <c r="A65" s="147"/>
      <c r="B65" s="147" t="s">
        <v>196</v>
      </c>
      <c r="C65" s="147"/>
      <c r="D65" s="147"/>
      <c r="E65" s="147"/>
      <c r="F65" s="147"/>
      <c r="G65" s="147"/>
    </row>
    <row r="66" spans="1:7" ht="15" customHeight="1">
      <c r="A66" s="147"/>
      <c r="B66" s="147" t="s">
        <v>35</v>
      </c>
      <c r="C66" s="147"/>
      <c r="D66" s="147"/>
      <c r="E66" s="147"/>
      <c r="F66" s="147"/>
      <c r="G66" s="147"/>
    </row>
    <row r="67" spans="1:7" ht="15" customHeight="1">
      <c r="A67" s="147"/>
      <c r="B67" s="147" t="s">
        <v>197</v>
      </c>
      <c r="C67" s="147"/>
      <c r="D67" s="147"/>
      <c r="E67" s="147"/>
      <c r="F67" s="147"/>
      <c r="G67" s="147"/>
    </row>
    <row r="68" spans="1:7" ht="15" customHeight="1">
      <c r="A68" s="147" t="s">
        <v>198</v>
      </c>
      <c r="B68" s="169"/>
      <c r="C68" s="147"/>
      <c r="D68" s="147"/>
      <c r="E68" s="147"/>
      <c r="F68" s="147"/>
      <c r="G68" s="147"/>
    </row>
    <row r="69" spans="1:7" ht="15" customHeight="1">
      <c r="A69" s="147" t="s">
        <v>2</v>
      </c>
      <c r="B69" s="169"/>
      <c r="C69" s="147"/>
      <c r="D69" s="147"/>
      <c r="E69" s="147"/>
      <c r="F69" s="147"/>
      <c r="G69" s="147"/>
    </row>
    <row r="70" spans="1:7" ht="15" customHeight="1">
      <c r="A70" s="147" t="s">
        <v>199</v>
      </c>
      <c r="B70" s="169"/>
      <c r="C70" s="147"/>
      <c r="D70" s="147"/>
      <c r="E70" s="147"/>
      <c r="F70" s="147"/>
      <c r="G70" s="147"/>
    </row>
    <row r="71" spans="1:7" ht="15" customHeight="1">
      <c r="A71" s="147" t="s">
        <v>200</v>
      </c>
      <c r="B71" s="169"/>
      <c r="C71" s="147"/>
      <c r="D71" s="147"/>
      <c r="E71" s="147"/>
      <c r="F71" s="147"/>
      <c r="G71" s="147"/>
    </row>
    <row r="72" spans="1:7" ht="15" customHeight="1">
      <c r="A72" s="147" t="s">
        <v>202</v>
      </c>
      <c r="B72" s="169"/>
      <c r="C72" s="147"/>
      <c r="D72" s="147"/>
      <c r="E72" s="147"/>
      <c r="F72" s="147"/>
      <c r="G72" s="147"/>
    </row>
    <row r="73" spans="1:7" ht="15" customHeight="1">
      <c r="A73" s="147" t="s">
        <v>204</v>
      </c>
      <c r="B73" s="169"/>
      <c r="C73" s="147"/>
      <c r="D73" s="147"/>
      <c r="E73" s="147"/>
      <c r="F73" s="147"/>
      <c r="G73" s="147"/>
    </row>
    <row r="74" spans="1:7" ht="15" customHeight="1">
      <c r="A74" s="147"/>
      <c r="B74" s="147" t="s">
        <v>104</v>
      </c>
      <c r="C74" s="147"/>
      <c r="D74" s="147"/>
      <c r="E74" s="147"/>
      <c r="F74" s="147"/>
      <c r="G74" s="147"/>
    </row>
    <row r="75" spans="1:7" ht="15" customHeight="1">
      <c r="A75" s="147"/>
      <c r="B75" s="147" t="s">
        <v>206</v>
      </c>
      <c r="C75" s="147"/>
      <c r="D75" s="147"/>
      <c r="E75" s="147"/>
      <c r="F75" s="147"/>
      <c r="G75" s="147"/>
    </row>
    <row r="76" spans="1:7" ht="15" customHeight="1">
      <c r="A76" s="147" t="s">
        <v>138</v>
      </c>
      <c r="B76" s="169"/>
      <c r="C76" s="147"/>
      <c r="D76" s="147"/>
      <c r="E76" s="147"/>
      <c r="F76" s="147"/>
      <c r="G76" s="147"/>
    </row>
    <row r="77" spans="1:7" ht="15" customHeight="1">
      <c r="A77" s="147" t="s">
        <v>208</v>
      </c>
      <c r="B77" s="169"/>
      <c r="C77" s="147"/>
      <c r="D77" s="147"/>
      <c r="E77" s="147"/>
      <c r="F77" s="147"/>
      <c r="G77" s="147"/>
    </row>
    <row r="78" spans="1:7" ht="15" customHeight="1">
      <c r="A78" s="147" t="s">
        <v>209</v>
      </c>
      <c r="B78" s="169"/>
      <c r="C78" s="147"/>
      <c r="D78" s="147"/>
      <c r="E78" s="147"/>
      <c r="F78" s="147"/>
      <c r="G78" s="147"/>
    </row>
    <row r="79" spans="1:7" ht="15" customHeight="1">
      <c r="A79" s="147" t="s">
        <v>211</v>
      </c>
      <c r="B79" s="169"/>
      <c r="C79" s="147"/>
      <c r="D79" s="147"/>
      <c r="E79" s="147"/>
      <c r="F79" s="147"/>
      <c r="G79" s="147"/>
    </row>
    <row r="80" spans="1:7" ht="15" customHeight="1">
      <c r="A80" s="147" t="s">
        <v>213</v>
      </c>
      <c r="B80" s="169"/>
      <c r="C80" s="147"/>
      <c r="D80" s="147"/>
      <c r="E80" s="147"/>
      <c r="F80" s="147"/>
      <c r="G80" s="147"/>
    </row>
    <row r="81" spans="1:7" ht="15" customHeight="1">
      <c r="A81" s="147" t="s">
        <v>66</v>
      </c>
      <c r="B81" s="169"/>
      <c r="C81" s="147"/>
      <c r="D81" s="147"/>
      <c r="E81" s="147"/>
      <c r="F81" s="147"/>
      <c r="G81" s="147"/>
    </row>
    <row r="82" spans="1:7" ht="15" customHeight="1">
      <c r="A82" s="147" t="s">
        <v>215</v>
      </c>
      <c r="B82" s="169"/>
      <c r="C82" s="147"/>
      <c r="D82" s="147"/>
      <c r="E82" s="147"/>
      <c r="F82" s="147"/>
      <c r="G82" s="147"/>
    </row>
    <row r="83" spans="1:7" ht="15" customHeight="1">
      <c r="A83" s="147" t="s">
        <v>216</v>
      </c>
      <c r="B83" s="169"/>
      <c r="C83" s="147"/>
      <c r="D83" s="147"/>
      <c r="E83" s="147"/>
      <c r="F83" s="147"/>
      <c r="G83" s="147"/>
    </row>
  </sheetData>
  <mergeCells count="12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I42:K42"/>
    <mergeCell ref="Q42:AG42"/>
    <mergeCell ref="AH42:AI42"/>
    <mergeCell ref="AK42:AL42"/>
    <mergeCell ref="N43:AG43"/>
    <mergeCell ref="AH43:AL43"/>
    <mergeCell ref="AM43:AN43"/>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0:E60"/>
    <mergeCell ref="C61:E61"/>
    <mergeCell ref="C62:E62"/>
    <mergeCell ref="C63:E63"/>
    <mergeCell ref="C64:E64"/>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L45 I45 X38 U38 I34:I37 L34:L36"/>
    <dataValidation type="whole" operator="greaterThanOrEqual" allowBlank="1" showDropDown="0" showInputMessage="1" showErrorMessage="1" sqref="D40:E41 F40">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1" sqref="M40:M43">
      <formula1>"○"</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8" fitToWidth="1" fitToHeight="0" orientation="landscape" usePrinterDefaults="1" r:id="rId1"/>
  <headerFooter alignWithMargins="0">
    <oddHeader>&amp;L&amp;"ＭＳ ゴシック,標準"&amp;10（参考様式）</oddHeader>
  </headerFooter>
  <rowBreaks count="1" manualBreakCount="1">
    <brk id="36"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17">
    <pageSetUpPr fitToPage="1"/>
  </sheetPr>
  <dimension ref="A1:AN82"/>
  <sheetViews>
    <sheetView showGridLines="0" view="pageBreakPreview" zoomScaleSheetLayoutView="100" workbookViewId="0">
      <selection activeCell="AP2" sqref="AP2"/>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19</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151</v>
      </c>
      <c r="AH5" s="208">
        <v>40</v>
      </c>
      <c r="AI5" s="208"/>
      <c r="AJ5" s="208"/>
      <c r="AK5" s="204" t="s">
        <v>152</v>
      </c>
      <c r="AL5" s="215">
        <v>160</v>
      </c>
      <c r="AM5" s="204" t="s">
        <v>153</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154</v>
      </c>
      <c r="B7" s="157" t="s">
        <v>136</v>
      </c>
      <c r="C7" s="160" t="s">
        <v>156</v>
      </c>
      <c r="D7" s="157" t="s">
        <v>158</v>
      </c>
      <c r="E7" s="157" t="s">
        <v>159</v>
      </c>
      <c r="F7" s="193" t="s">
        <v>162</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60" t="s">
        <v>163</v>
      </c>
      <c r="AL7" s="160" t="s">
        <v>165</v>
      </c>
      <c r="AM7" s="220" t="s">
        <v>3</v>
      </c>
      <c r="AN7" s="220"/>
    </row>
    <row r="8" spans="1:40" ht="15" customHeight="1">
      <c r="A8" s="152"/>
      <c r="B8" s="256"/>
      <c r="C8" s="160"/>
      <c r="D8" s="157"/>
      <c r="E8" s="157"/>
      <c r="F8" s="157" t="s">
        <v>167</v>
      </c>
      <c r="G8" s="157"/>
      <c r="H8" s="157"/>
      <c r="I8" s="157"/>
      <c r="J8" s="157"/>
      <c r="K8" s="157"/>
      <c r="L8" s="157"/>
      <c r="M8" s="157" t="s">
        <v>168</v>
      </c>
      <c r="N8" s="157"/>
      <c r="O8" s="157"/>
      <c r="P8" s="157"/>
      <c r="Q8" s="157"/>
      <c r="R8" s="157"/>
      <c r="S8" s="157"/>
      <c r="T8" s="157" t="s">
        <v>170</v>
      </c>
      <c r="U8" s="157"/>
      <c r="V8" s="157"/>
      <c r="W8" s="157"/>
      <c r="X8" s="157"/>
      <c r="Y8" s="157"/>
      <c r="Z8" s="157"/>
      <c r="AA8" s="157" t="s">
        <v>173</v>
      </c>
      <c r="AB8" s="157"/>
      <c r="AC8" s="157"/>
      <c r="AD8" s="157"/>
      <c r="AE8" s="157"/>
      <c r="AF8" s="157"/>
      <c r="AG8" s="157"/>
      <c r="AH8" s="157" t="s">
        <v>174</v>
      </c>
      <c r="AI8" s="157"/>
      <c r="AJ8" s="157"/>
      <c r="AK8" s="160"/>
      <c r="AL8" s="160"/>
      <c r="AM8" s="220"/>
      <c r="AN8" s="220"/>
    </row>
    <row r="9" spans="1:40" ht="15" customHeight="1">
      <c r="A9" s="152"/>
      <c r="B9" s="257" t="s">
        <v>221</v>
      </c>
      <c r="C9" s="160"/>
      <c r="D9" s="157"/>
      <c r="E9" s="157"/>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60"/>
      <c r="AL9" s="160"/>
      <c r="AM9" s="220"/>
      <c r="AN9" s="220"/>
    </row>
    <row r="10" spans="1:40" ht="15" customHeight="1">
      <c r="A10" s="152"/>
      <c r="B10" s="258"/>
      <c r="C10" s="160"/>
      <c r="D10" s="157"/>
      <c r="E10" s="157"/>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60"/>
      <c r="AL10" s="160"/>
      <c r="AM10" s="220"/>
      <c r="AN10" s="220"/>
    </row>
    <row r="11" spans="1:40" ht="18" customHeight="1">
      <c r="A11" s="153">
        <v>1</v>
      </c>
      <c r="B11" s="229" t="s">
        <v>223</v>
      </c>
      <c r="C11" s="175" t="s">
        <v>186</v>
      </c>
      <c r="D11" s="183"/>
      <c r="E11" s="183" t="s">
        <v>224</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45"/>
      <c r="AL11" s="303"/>
      <c r="AM11" s="221"/>
      <c r="AN11" s="221"/>
    </row>
    <row r="12" spans="1:40" ht="18" customHeight="1">
      <c r="A12" s="153">
        <v>2</v>
      </c>
      <c r="B12" s="229" t="s">
        <v>133</v>
      </c>
      <c r="C12" s="175" t="s">
        <v>186</v>
      </c>
      <c r="D12" s="183" t="s">
        <v>326</v>
      </c>
      <c r="E12" s="183" t="s">
        <v>400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178">
        <f t="shared" ref="AK12:AK31" si="0">+SUM(F12:AJ12)</f>
        <v>160</v>
      </c>
      <c r="AL12" s="216">
        <f t="shared" ref="AL12:AL31" si="1">IF($AK$3="４週",AK12/4,AK12/(DAY(EOMONTH($F$9,0))/7))</f>
        <v>40</v>
      </c>
      <c r="AM12" s="221"/>
      <c r="AN12" s="221"/>
    </row>
    <row r="13" spans="1:40" ht="18" customHeight="1">
      <c r="A13" s="153">
        <v>3</v>
      </c>
      <c r="B13" s="229" t="s">
        <v>227</v>
      </c>
      <c r="C13" s="175" t="s">
        <v>186</v>
      </c>
      <c r="D13" s="183" t="s">
        <v>398</v>
      </c>
      <c r="E13" s="183" t="s">
        <v>27</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178">
        <f t="shared" si="0"/>
        <v>160</v>
      </c>
      <c r="AL13" s="216">
        <f t="shared" si="1"/>
        <v>40</v>
      </c>
      <c r="AM13" s="221"/>
      <c r="AN13" s="221"/>
    </row>
    <row r="14" spans="1:40" ht="18" customHeight="1">
      <c r="A14" s="153">
        <v>4</v>
      </c>
      <c r="B14" s="229" t="s">
        <v>227</v>
      </c>
      <c r="C14" s="175" t="s">
        <v>190</v>
      </c>
      <c r="D14" s="183" t="s">
        <v>326</v>
      </c>
      <c r="E14" s="183" t="s">
        <v>401</v>
      </c>
      <c r="F14" s="186">
        <v>4</v>
      </c>
      <c r="G14" s="186">
        <v>4</v>
      </c>
      <c r="H14" s="186">
        <v>4</v>
      </c>
      <c r="I14" s="186"/>
      <c r="J14" s="186"/>
      <c r="K14" s="186">
        <v>4</v>
      </c>
      <c r="L14" s="186">
        <v>4</v>
      </c>
      <c r="M14" s="186">
        <v>4</v>
      </c>
      <c r="N14" s="186">
        <v>4</v>
      </c>
      <c r="O14" s="186">
        <v>4</v>
      </c>
      <c r="P14" s="186"/>
      <c r="Q14" s="186"/>
      <c r="R14" s="186">
        <v>4</v>
      </c>
      <c r="S14" s="186">
        <v>4</v>
      </c>
      <c r="T14" s="186">
        <v>4</v>
      </c>
      <c r="U14" s="186">
        <v>4</v>
      </c>
      <c r="V14" s="186">
        <v>4</v>
      </c>
      <c r="W14" s="186"/>
      <c r="X14" s="186"/>
      <c r="Y14" s="186">
        <v>4</v>
      </c>
      <c r="Z14" s="186">
        <v>4</v>
      </c>
      <c r="AA14" s="186">
        <v>4</v>
      </c>
      <c r="AB14" s="186">
        <v>4</v>
      </c>
      <c r="AC14" s="186">
        <v>4</v>
      </c>
      <c r="AD14" s="186"/>
      <c r="AE14" s="186"/>
      <c r="AF14" s="186">
        <v>4</v>
      </c>
      <c r="AG14" s="186">
        <v>4</v>
      </c>
      <c r="AH14" s="186"/>
      <c r="AI14" s="186"/>
      <c r="AJ14" s="186"/>
      <c r="AK14" s="178">
        <f t="shared" si="0"/>
        <v>80</v>
      </c>
      <c r="AL14" s="216">
        <f t="shared" si="1"/>
        <v>20</v>
      </c>
      <c r="AM14" s="221"/>
      <c r="AN14" s="221"/>
    </row>
    <row r="15" spans="1:40" ht="18" customHeight="1">
      <c r="A15" s="153">
        <v>5</v>
      </c>
      <c r="B15" s="229"/>
      <c r="C15" s="175"/>
      <c r="D15" s="183"/>
      <c r="E15" s="183"/>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178">
        <f t="shared" si="0"/>
        <v>0</v>
      </c>
      <c r="AL15" s="216">
        <f t="shared" si="1"/>
        <v>0</v>
      </c>
      <c r="AM15" s="221"/>
      <c r="AN15" s="221"/>
    </row>
    <row r="16" spans="1:40" ht="18" customHeight="1">
      <c r="A16" s="153">
        <v>6</v>
      </c>
      <c r="B16" s="229"/>
      <c r="C16" s="175"/>
      <c r="D16" s="183"/>
      <c r="E16" s="183"/>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186"/>
      <c r="AI16" s="186"/>
      <c r="AJ16" s="186"/>
      <c r="AK16" s="178">
        <f t="shared" si="0"/>
        <v>0</v>
      </c>
      <c r="AL16" s="216">
        <f t="shared" si="1"/>
        <v>0</v>
      </c>
      <c r="AM16" s="221"/>
      <c r="AN16" s="221"/>
    </row>
    <row r="17" spans="1:40" ht="18" customHeight="1">
      <c r="A17" s="153">
        <v>7</v>
      </c>
      <c r="B17" s="229"/>
      <c r="C17" s="175"/>
      <c r="D17" s="183"/>
      <c r="E17" s="183"/>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178">
        <f t="shared" si="0"/>
        <v>0</v>
      </c>
      <c r="AL17" s="216">
        <f t="shared" si="1"/>
        <v>0</v>
      </c>
      <c r="AM17" s="221"/>
      <c r="AN17" s="221"/>
    </row>
    <row r="18" spans="1:40" ht="18" customHeight="1">
      <c r="A18" s="153">
        <v>8</v>
      </c>
      <c r="B18" s="229"/>
      <c r="C18" s="175"/>
      <c r="D18" s="183"/>
      <c r="E18" s="183"/>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178">
        <f t="shared" si="0"/>
        <v>0</v>
      </c>
      <c r="AL18" s="216">
        <f t="shared" si="1"/>
        <v>0</v>
      </c>
      <c r="AM18" s="221"/>
      <c r="AN18" s="221"/>
    </row>
    <row r="19" spans="1:40" ht="18" customHeight="1">
      <c r="A19" s="153">
        <v>9</v>
      </c>
      <c r="B19" s="229"/>
      <c r="C19" s="175"/>
      <c r="D19" s="183"/>
      <c r="E19" s="183"/>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178">
        <f t="shared" si="0"/>
        <v>0</v>
      </c>
      <c r="AL19" s="216">
        <f t="shared" si="1"/>
        <v>0</v>
      </c>
      <c r="AM19" s="221"/>
      <c r="AN19" s="221"/>
    </row>
    <row r="20" spans="1:40" ht="18" customHeight="1">
      <c r="A20" s="153">
        <v>10</v>
      </c>
      <c r="B20" s="229"/>
      <c r="C20" s="175"/>
      <c r="D20" s="183"/>
      <c r="E20" s="183"/>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178">
        <f t="shared" si="0"/>
        <v>0</v>
      </c>
      <c r="AL20" s="216">
        <f t="shared" si="1"/>
        <v>0</v>
      </c>
      <c r="AM20" s="221"/>
      <c r="AN20" s="221"/>
    </row>
    <row r="21" spans="1:40" ht="18" customHeight="1">
      <c r="A21" s="153">
        <v>11</v>
      </c>
      <c r="B21" s="229"/>
      <c r="C21" s="175"/>
      <c r="D21" s="183"/>
      <c r="E21" s="183"/>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178">
        <f t="shared" si="0"/>
        <v>0</v>
      </c>
      <c r="AL21" s="216">
        <f t="shared" si="1"/>
        <v>0</v>
      </c>
      <c r="AM21" s="221"/>
      <c r="AN21" s="221"/>
    </row>
    <row r="22" spans="1:40" ht="18" customHeight="1">
      <c r="A22" s="153">
        <v>12</v>
      </c>
      <c r="B22" s="229"/>
      <c r="C22" s="175"/>
      <c r="D22" s="183"/>
      <c r="E22" s="183"/>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178">
        <f t="shared" si="0"/>
        <v>0</v>
      </c>
      <c r="AL22" s="216">
        <f t="shared" si="1"/>
        <v>0</v>
      </c>
      <c r="AM22" s="221"/>
      <c r="AN22" s="221"/>
    </row>
    <row r="23" spans="1:40" ht="18" customHeight="1">
      <c r="A23" s="153">
        <v>13</v>
      </c>
      <c r="B23" s="229"/>
      <c r="C23" s="175"/>
      <c r="D23" s="183"/>
      <c r="E23" s="183"/>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178">
        <f t="shared" si="0"/>
        <v>0</v>
      </c>
      <c r="AL23" s="216">
        <f t="shared" si="1"/>
        <v>0</v>
      </c>
      <c r="AM23" s="221"/>
      <c r="AN23" s="221"/>
    </row>
    <row r="24" spans="1:40" ht="18" customHeight="1">
      <c r="A24" s="153">
        <v>14</v>
      </c>
      <c r="B24" s="229"/>
      <c r="C24" s="175"/>
      <c r="D24" s="183"/>
      <c r="E24" s="183"/>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178">
        <f t="shared" si="0"/>
        <v>0</v>
      </c>
      <c r="AL24" s="216">
        <f t="shared" si="1"/>
        <v>0</v>
      </c>
      <c r="AM24" s="221"/>
      <c r="AN24" s="221"/>
    </row>
    <row r="25" spans="1:40" ht="18" customHeight="1">
      <c r="A25" s="153">
        <v>15</v>
      </c>
      <c r="B25" s="229"/>
      <c r="C25" s="175"/>
      <c r="D25" s="183"/>
      <c r="E25" s="183"/>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178">
        <f t="shared" si="0"/>
        <v>0</v>
      </c>
      <c r="AL25" s="216">
        <f t="shared" si="1"/>
        <v>0</v>
      </c>
      <c r="AM25" s="221"/>
      <c r="AN25" s="221"/>
    </row>
    <row r="26" spans="1:40" ht="18" customHeight="1">
      <c r="A26" s="153">
        <v>16</v>
      </c>
      <c r="B26" s="229"/>
      <c r="C26" s="175"/>
      <c r="D26" s="183"/>
      <c r="E26" s="183"/>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178">
        <f t="shared" si="0"/>
        <v>0</v>
      </c>
      <c r="AL26" s="216">
        <f t="shared" si="1"/>
        <v>0</v>
      </c>
      <c r="AM26" s="221"/>
      <c r="AN26" s="221"/>
    </row>
    <row r="27" spans="1:40" ht="18" customHeight="1">
      <c r="A27" s="153">
        <v>17</v>
      </c>
      <c r="B27" s="229"/>
      <c r="C27" s="175"/>
      <c r="D27" s="183"/>
      <c r="E27" s="183"/>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178">
        <f t="shared" si="0"/>
        <v>0</v>
      </c>
      <c r="AL27" s="216">
        <f t="shared" si="1"/>
        <v>0</v>
      </c>
      <c r="AM27" s="221"/>
      <c r="AN27" s="221"/>
    </row>
    <row r="28" spans="1:40" ht="18" customHeight="1">
      <c r="A28" s="153">
        <v>18</v>
      </c>
      <c r="B28" s="229"/>
      <c r="C28" s="175"/>
      <c r="D28" s="183"/>
      <c r="E28" s="183"/>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178">
        <f t="shared" si="0"/>
        <v>0</v>
      </c>
      <c r="AL28" s="216">
        <f t="shared" si="1"/>
        <v>0</v>
      </c>
      <c r="AM28" s="221"/>
      <c r="AN28" s="221"/>
    </row>
    <row r="29" spans="1:40" ht="18" customHeight="1">
      <c r="A29" s="153">
        <v>19</v>
      </c>
      <c r="B29" s="229"/>
      <c r="C29" s="175"/>
      <c r="D29" s="183"/>
      <c r="E29" s="183"/>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178">
        <f t="shared" si="0"/>
        <v>0</v>
      </c>
      <c r="AL29" s="216">
        <f t="shared" si="1"/>
        <v>0</v>
      </c>
      <c r="AM29" s="221"/>
      <c r="AN29" s="221"/>
    </row>
    <row r="30" spans="1:40" ht="18" customHeight="1">
      <c r="A30" s="153">
        <v>20</v>
      </c>
      <c r="B30" s="229"/>
      <c r="C30" s="175"/>
      <c r="D30" s="183"/>
      <c r="E30" s="183"/>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178">
        <f t="shared" si="0"/>
        <v>0</v>
      </c>
      <c r="AL30" s="216">
        <f t="shared" si="1"/>
        <v>0</v>
      </c>
      <c r="AM30" s="221"/>
      <c r="AN30" s="221"/>
    </row>
    <row r="31" spans="1:40" ht="18" customHeight="1">
      <c r="A31" s="157" t="s">
        <v>144</v>
      </c>
      <c r="B31" s="157"/>
      <c r="C31" s="157"/>
      <c r="D31" s="157"/>
      <c r="E31" s="157"/>
      <c r="F31" s="178">
        <f t="shared" ref="F31:AJ31" si="2">+SUM(F11:F30)</f>
        <v>28</v>
      </c>
      <c r="G31" s="178">
        <f t="shared" si="2"/>
        <v>28</v>
      </c>
      <c r="H31" s="178">
        <f t="shared" si="2"/>
        <v>28</v>
      </c>
      <c r="I31" s="178">
        <f t="shared" si="2"/>
        <v>0</v>
      </c>
      <c r="J31" s="178">
        <f t="shared" si="2"/>
        <v>0</v>
      </c>
      <c r="K31" s="178">
        <f t="shared" si="2"/>
        <v>28</v>
      </c>
      <c r="L31" s="178">
        <f t="shared" si="2"/>
        <v>28</v>
      </c>
      <c r="M31" s="178">
        <f t="shared" si="2"/>
        <v>28</v>
      </c>
      <c r="N31" s="178">
        <f t="shared" si="2"/>
        <v>28</v>
      </c>
      <c r="O31" s="178">
        <f t="shared" si="2"/>
        <v>28</v>
      </c>
      <c r="P31" s="178">
        <f t="shared" si="2"/>
        <v>0</v>
      </c>
      <c r="Q31" s="178">
        <f t="shared" si="2"/>
        <v>0</v>
      </c>
      <c r="R31" s="178">
        <f t="shared" si="2"/>
        <v>28</v>
      </c>
      <c r="S31" s="178">
        <f t="shared" si="2"/>
        <v>28</v>
      </c>
      <c r="T31" s="178">
        <f t="shared" si="2"/>
        <v>28</v>
      </c>
      <c r="U31" s="178">
        <f t="shared" si="2"/>
        <v>28</v>
      </c>
      <c r="V31" s="178">
        <f t="shared" si="2"/>
        <v>28</v>
      </c>
      <c r="W31" s="178">
        <f t="shared" si="2"/>
        <v>0</v>
      </c>
      <c r="X31" s="178">
        <f t="shared" si="2"/>
        <v>0</v>
      </c>
      <c r="Y31" s="178">
        <f t="shared" si="2"/>
        <v>28</v>
      </c>
      <c r="Z31" s="178">
        <f t="shared" si="2"/>
        <v>28</v>
      </c>
      <c r="AA31" s="178">
        <f t="shared" si="2"/>
        <v>28</v>
      </c>
      <c r="AB31" s="178">
        <f t="shared" si="2"/>
        <v>28</v>
      </c>
      <c r="AC31" s="178">
        <f t="shared" si="2"/>
        <v>28</v>
      </c>
      <c r="AD31" s="178">
        <f t="shared" si="2"/>
        <v>0</v>
      </c>
      <c r="AE31" s="178">
        <f t="shared" si="2"/>
        <v>0</v>
      </c>
      <c r="AF31" s="178">
        <f t="shared" si="2"/>
        <v>28</v>
      </c>
      <c r="AG31" s="178">
        <f t="shared" si="2"/>
        <v>28</v>
      </c>
      <c r="AH31" s="178">
        <f t="shared" si="2"/>
        <v>0</v>
      </c>
      <c r="AI31" s="178">
        <f t="shared" si="2"/>
        <v>0</v>
      </c>
      <c r="AJ31" s="178">
        <f t="shared" si="2"/>
        <v>0</v>
      </c>
      <c r="AK31" s="178">
        <f t="shared" si="0"/>
        <v>560</v>
      </c>
      <c r="AL31" s="216">
        <f t="shared" si="1"/>
        <v>140</v>
      </c>
      <c r="AM31" s="152"/>
      <c r="AN31" s="152"/>
    </row>
    <row r="32" spans="1:40" ht="18" customHeight="1">
      <c r="A32" s="157" t="s">
        <v>175</v>
      </c>
      <c r="B32" s="157"/>
      <c r="C32" s="157"/>
      <c r="D32" s="157"/>
      <c r="E32" s="157"/>
      <c r="F32" s="186">
        <v>12</v>
      </c>
      <c r="G32" s="186">
        <v>20</v>
      </c>
      <c r="H32" s="186">
        <v>12</v>
      </c>
      <c r="I32" s="186">
        <v>20</v>
      </c>
      <c r="J32" s="186">
        <v>12</v>
      </c>
      <c r="K32" s="186">
        <v>20</v>
      </c>
      <c r="L32" s="186">
        <v>12</v>
      </c>
      <c r="M32" s="186">
        <v>20</v>
      </c>
      <c r="N32" s="186">
        <v>12</v>
      </c>
      <c r="O32" s="186">
        <v>20</v>
      </c>
      <c r="P32" s="186">
        <v>12</v>
      </c>
      <c r="Q32" s="186">
        <v>20</v>
      </c>
      <c r="R32" s="186">
        <v>12</v>
      </c>
      <c r="S32" s="186">
        <v>20</v>
      </c>
      <c r="T32" s="186">
        <v>12</v>
      </c>
      <c r="U32" s="186">
        <v>20</v>
      </c>
      <c r="V32" s="186">
        <v>12</v>
      </c>
      <c r="W32" s="186">
        <v>20</v>
      </c>
      <c r="X32" s="186">
        <v>12</v>
      </c>
      <c r="Y32" s="186">
        <v>20</v>
      </c>
      <c r="Z32" s="186">
        <v>12</v>
      </c>
      <c r="AA32" s="186">
        <v>20</v>
      </c>
      <c r="AB32" s="186">
        <v>12</v>
      </c>
      <c r="AC32" s="186">
        <v>20</v>
      </c>
      <c r="AD32" s="186">
        <v>12</v>
      </c>
      <c r="AE32" s="186">
        <v>20</v>
      </c>
      <c r="AF32" s="186">
        <v>12</v>
      </c>
      <c r="AG32" s="186">
        <v>20</v>
      </c>
      <c r="AH32" s="186">
        <v>12</v>
      </c>
      <c r="AI32" s="186">
        <v>20</v>
      </c>
      <c r="AJ32" s="186">
        <v>10</v>
      </c>
      <c r="AK32" s="178"/>
      <c r="AL32" s="245"/>
      <c r="AM32" s="152"/>
      <c r="AN32" s="152"/>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59"/>
      <c r="B34" s="159"/>
      <c r="C34" s="159"/>
      <c r="D34" s="187"/>
      <c r="E34" s="187"/>
      <c r="F34" s="187"/>
      <c r="G34" s="187"/>
      <c r="H34" s="18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01"/>
      <c r="AK34" s="147"/>
      <c r="AL34" s="155"/>
      <c r="AM34" s="155"/>
      <c r="AN34" s="149"/>
    </row>
    <row r="35" spans="1:40" ht="5.0999999999999996" customHeight="1">
      <c r="A35" s="159"/>
      <c r="B35" s="159"/>
      <c r="C35" s="159"/>
      <c r="D35" s="187"/>
      <c r="E35" s="187"/>
      <c r="F35" s="187"/>
      <c r="G35" s="187"/>
      <c r="H35" s="18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01"/>
      <c r="AK35" s="147"/>
      <c r="AL35" s="155"/>
      <c r="AM35" s="155"/>
      <c r="AN35" s="149"/>
    </row>
    <row r="36" spans="1:40" ht="5.0999999999999996" customHeight="1">
      <c r="A36" s="159"/>
      <c r="B36" s="159"/>
      <c r="C36" s="159"/>
      <c r="D36" s="187"/>
      <c r="E36" s="187"/>
      <c r="F36" s="187"/>
      <c r="G36" s="187"/>
      <c r="H36" s="18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01"/>
      <c r="AK36" s="147"/>
      <c r="AL36" s="155"/>
      <c r="AM36" s="155"/>
      <c r="AN36" s="149"/>
    </row>
    <row r="37" spans="1:40" ht="18" customHeight="1">
      <c r="A37" s="156" t="s">
        <v>229</v>
      </c>
      <c r="B37" s="147"/>
      <c r="D37" s="147"/>
      <c r="E37" s="147"/>
      <c r="F37" s="147"/>
      <c r="G37" s="147"/>
      <c r="H37" s="147"/>
      <c r="I37" s="147"/>
      <c r="J37" s="147"/>
      <c r="K37" s="147"/>
    </row>
    <row r="38" spans="1:40" ht="18" customHeight="1">
      <c r="A38" s="255" t="s">
        <v>230</v>
      </c>
      <c r="B38" s="255"/>
      <c r="M38" s="156" t="s">
        <v>231</v>
      </c>
      <c r="N38" s="147"/>
      <c r="P38" s="147"/>
      <c r="Q38" s="147"/>
      <c r="R38" s="147"/>
      <c r="S38" s="147"/>
      <c r="T38" s="147"/>
      <c r="U38" s="272" t="str">
        <f>IF(COUNTIF(M40:M43,"○")&gt;1,"いずれか１つを選択してください。","")</f>
        <v/>
      </c>
      <c r="V38" s="147"/>
      <c r="W38" s="147"/>
      <c r="X38" s="147"/>
      <c r="Y38" s="147"/>
      <c r="Z38" s="147"/>
      <c r="AA38" s="147"/>
      <c r="AB38" s="147"/>
      <c r="AC38" s="147"/>
      <c r="AD38" s="147"/>
      <c r="AE38" s="147"/>
      <c r="AF38" s="147"/>
      <c r="AG38" s="147"/>
      <c r="AH38" s="147"/>
      <c r="AI38" s="147"/>
      <c r="AJ38" s="147"/>
      <c r="AK38" s="201"/>
      <c r="AL38" s="147"/>
      <c r="AM38" s="155"/>
      <c r="AN38" s="155"/>
    </row>
    <row r="39" spans="1:40" ht="18.75" customHeight="1">
      <c r="A39" s="253"/>
      <c r="B39" s="253"/>
      <c r="C39" s="253"/>
      <c r="D39" s="261">
        <f>IF(S2=1,10,IF(S2=2,11,IF(S2=3,12,S2-3)))</f>
        <v>1</v>
      </c>
      <c r="E39" s="261">
        <f>IF(S2=1,11,IF(S2=2,12,S2-2))</f>
        <v>2</v>
      </c>
      <c r="F39" s="261">
        <f>IF(S2=1,12,S2-1)</f>
        <v>3</v>
      </c>
      <c r="G39" s="261"/>
      <c r="H39" s="261"/>
      <c r="I39" s="157" t="s">
        <v>166</v>
      </c>
      <c r="J39" s="157"/>
      <c r="K39" s="157"/>
      <c r="M39" s="154" t="s">
        <v>90</v>
      </c>
      <c r="N39" s="168"/>
      <c r="O39" s="168"/>
      <c r="P39" s="168"/>
      <c r="Q39" s="168"/>
      <c r="R39" s="168"/>
      <c r="S39" s="168"/>
      <c r="T39" s="168"/>
      <c r="U39" s="168"/>
      <c r="V39" s="168"/>
      <c r="W39" s="168"/>
      <c r="X39" s="168"/>
      <c r="Y39" s="168"/>
      <c r="Z39" s="168"/>
      <c r="AA39" s="168"/>
      <c r="AB39" s="168"/>
      <c r="AC39" s="168"/>
      <c r="AD39" s="168"/>
      <c r="AE39" s="168"/>
      <c r="AF39" s="168"/>
      <c r="AG39" s="168"/>
      <c r="AH39" s="288" t="s">
        <v>232</v>
      </c>
      <c r="AI39" s="290"/>
      <c r="AJ39" s="290"/>
      <c r="AK39" s="290"/>
      <c r="AL39" s="293"/>
      <c r="AM39" s="160" t="s">
        <v>62</v>
      </c>
      <c r="AN39" s="160"/>
    </row>
    <row r="40" spans="1:40" ht="18" customHeight="1">
      <c r="A40" s="160" t="s">
        <v>263</v>
      </c>
      <c r="B40" s="160"/>
      <c r="C40" s="160"/>
      <c r="D40" s="262">
        <v>80</v>
      </c>
      <c r="E40" s="262">
        <v>80</v>
      </c>
      <c r="F40" s="262">
        <v>81</v>
      </c>
      <c r="G40" s="262"/>
      <c r="H40" s="262"/>
      <c r="I40" s="157">
        <f>SUM(D40:F40)</f>
        <v>241</v>
      </c>
      <c r="J40" s="157"/>
      <c r="K40" s="157"/>
      <c r="M40" s="264" t="s">
        <v>235</v>
      </c>
      <c r="N40" s="172" t="s">
        <v>237</v>
      </c>
      <c r="O40" s="273"/>
      <c r="P40" s="279"/>
      <c r="Q40" s="282" t="s">
        <v>161</v>
      </c>
      <c r="R40" s="283"/>
      <c r="S40" s="283"/>
      <c r="T40" s="283"/>
      <c r="U40" s="283"/>
      <c r="V40" s="283"/>
      <c r="W40" s="283"/>
      <c r="X40" s="283"/>
      <c r="Y40" s="283"/>
      <c r="Z40" s="283"/>
      <c r="AA40" s="283"/>
      <c r="AB40" s="283"/>
      <c r="AC40" s="283"/>
      <c r="AD40" s="283"/>
      <c r="AE40" s="283"/>
      <c r="AF40" s="283"/>
      <c r="AG40" s="286"/>
      <c r="AH40" s="179">
        <f>SUM(F32:AJ32)</f>
        <v>490</v>
      </c>
      <c r="AI40" s="189"/>
      <c r="AJ40" s="199" t="s">
        <v>239</v>
      </c>
      <c r="AK40" s="179">
        <f>ROUNDUP(AH40/450,0)</f>
        <v>2</v>
      </c>
      <c r="AL40" s="189"/>
      <c r="AM40" s="157">
        <f>MIN(AH40:AK42)</f>
        <v>1</v>
      </c>
      <c r="AN40" s="157"/>
    </row>
    <row r="41" spans="1:40" ht="18" customHeight="1">
      <c r="A41" s="274"/>
      <c r="B41" s="274"/>
      <c r="C41" s="274"/>
      <c r="D41" s="155"/>
      <c r="E41" s="155"/>
      <c r="F41" s="155"/>
      <c r="G41" s="155"/>
      <c r="H41" s="155"/>
      <c r="I41" s="155" t="s">
        <v>244</v>
      </c>
      <c r="J41" s="155"/>
      <c r="K41" s="155"/>
      <c r="M41" s="265"/>
      <c r="N41" s="173"/>
      <c r="O41" s="274"/>
      <c r="P41" s="280"/>
      <c r="Q41" s="270" t="s">
        <v>22</v>
      </c>
      <c r="R41" s="276"/>
      <c r="S41" s="276"/>
      <c r="T41" s="276"/>
      <c r="U41" s="276"/>
      <c r="V41" s="276"/>
      <c r="W41" s="276"/>
      <c r="X41" s="276"/>
      <c r="Y41" s="276"/>
      <c r="Z41" s="276"/>
      <c r="AA41" s="276"/>
      <c r="AB41" s="276"/>
      <c r="AC41" s="276"/>
      <c r="AD41" s="276"/>
      <c r="AE41" s="276"/>
      <c r="AF41" s="276"/>
      <c r="AG41" s="287"/>
      <c r="AH41" s="154">
        <f>COUNTA(B12:B30)</f>
        <v>3</v>
      </c>
      <c r="AI41" s="168"/>
      <c r="AJ41" s="291" t="s">
        <v>243</v>
      </c>
      <c r="AK41" s="179">
        <f>ROUNDUP(AH41/10,0)</f>
        <v>1</v>
      </c>
      <c r="AL41" s="189"/>
      <c r="AM41" s="157"/>
      <c r="AN41" s="157"/>
    </row>
    <row r="42" spans="1:40" ht="18" customHeight="1">
      <c r="A42" s="155"/>
      <c r="B42" s="155"/>
      <c r="C42" s="155"/>
      <c r="D42" s="155"/>
      <c r="E42" s="155"/>
      <c r="F42" s="155"/>
      <c r="G42" s="155"/>
      <c r="H42" s="155"/>
      <c r="I42" s="157">
        <f>I40/3</f>
        <v>80.333333333333329</v>
      </c>
      <c r="J42" s="157"/>
      <c r="K42" s="157"/>
      <c r="M42" s="266"/>
      <c r="N42" s="269"/>
      <c r="O42" s="275"/>
      <c r="P42" s="281"/>
      <c r="Q42" s="270" t="s">
        <v>234</v>
      </c>
      <c r="R42" s="276"/>
      <c r="S42" s="276"/>
      <c r="T42" s="276"/>
      <c r="U42" s="276"/>
      <c r="V42" s="276"/>
      <c r="W42" s="276"/>
      <c r="X42" s="276"/>
      <c r="Y42" s="276"/>
      <c r="Z42" s="276"/>
      <c r="AA42" s="276"/>
      <c r="AB42" s="276"/>
      <c r="AC42" s="276"/>
      <c r="AD42" s="276"/>
      <c r="AE42" s="276"/>
      <c r="AF42" s="276"/>
      <c r="AG42" s="287"/>
      <c r="AH42" s="179">
        <f>ROUNDDOWN(I42,1)</f>
        <v>80.3</v>
      </c>
      <c r="AI42" s="189"/>
      <c r="AJ42" s="292" t="s">
        <v>243</v>
      </c>
      <c r="AK42" s="179">
        <f>ROUNDUP(AH42/40,0)</f>
        <v>3</v>
      </c>
      <c r="AL42" s="189"/>
      <c r="AM42" s="157"/>
      <c r="AN42" s="157"/>
    </row>
    <row r="43" spans="1:40" ht="18" customHeight="1">
      <c r="B43" s="149"/>
      <c r="M43" s="262"/>
      <c r="N43" s="270" t="s">
        <v>245</v>
      </c>
      <c r="O43" s="276"/>
      <c r="P43" s="276"/>
      <c r="Q43" s="276"/>
      <c r="R43" s="276"/>
      <c r="S43" s="276"/>
      <c r="T43" s="276"/>
      <c r="U43" s="276"/>
      <c r="V43" s="276"/>
      <c r="W43" s="276"/>
      <c r="X43" s="276"/>
      <c r="Y43" s="276"/>
      <c r="Z43" s="276"/>
      <c r="AA43" s="276"/>
      <c r="AB43" s="276"/>
      <c r="AC43" s="276"/>
      <c r="AD43" s="276"/>
      <c r="AE43" s="276"/>
      <c r="AF43" s="276"/>
      <c r="AG43" s="287"/>
      <c r="AH43" s="289"/>
      <c r="AI43" s="289"/>
      <c r="AJ43" s="289"/>
      <c r="AK43" s="289"/>
      <c r="AL43" s="289"/>
      <c r="AM43" s="154">
        <f t="array" ref="AM43">ROUNDUP(_xlfn.IFS(AM40&lt;2,1,AND(AM40&lt;=2,AM40&lt;6),AM40-1,AM40&gt;=6,AM40/2*3),1)</f>
        <v>1</v>
      </c>
      <c r="AN43" s="199"/>
    </row>
    <row r="44" spans="1:40" s="145" customFormat="1" ht="5.0999999999999996" customHeight="1">
      <c r="A44" s="159"/>
      <c r="B44" s="159"/>
      <c r="C44" s="159"/>
      <c r="D44" s="159"/>
      <c r="E44" s="159"/>
      <c r="F44" s="159"/>
      <c r="G44" s="159"/>
      <c r="H44" s="159"/>
      <c r="I44" s="159"/>
      <c r="J44" s="147"/>
      <c r="K44" s="147"/>
      <c r="L44" s="147"/>
      <c r="M44" s="201"/>
      <c r="N44" s="147"/>
      <c r="W44" s="155"/>
      <c r="X44" s="147"/>
      <c r="Y44" s="147"/>
      <c r="Z44" s="147"/>
      <c r="AA44" s="147"/>
      <c r="AB44" s="147"/>
      <c r="AC44" s="147"/>
      <c r="AD44" s="147"/>
      <c r="AE44" s="147"/>
      <c r="AF44" s="147"/>
      <c r="AG44" s="147"/>
      <c r="AH44" s="147"/>
      <c r="AI44" s="147"/>
      <c r="AJ44" s="201"/>
      <c r="AK44" s="147"/>
      <c r="AL44" s="155"/>
      <c r="AM44" s="155"/>
      <c r="AN44" s="149"/>
    </row>
    <row r="45" spans="1:40" s="145" customFormat="1" ht="21" customHeight="1">
      <c r="A45" s="156" t="s">
        <v>253</v>
      </c>
      <c r="C45" s="161"/>
      <c r="D45" s="161"/>
      <c r="E45" s="161"/>
      <c r="F45" s="161"/>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61"/>
      <c r="AM45" s="161"/>
      <c r="AN45" s="149"/>
    </row>
    <row r="46" spans="1:40" s="145" customFormat="1" ht="24.95" customHeight="1">
      <c r="A46" s="149"/>
      <c r="B46" s="155"/>
      <c r="C46" s="179" t="str">
        <v>管理者</v>
      </c>
      <c r="D46" s="188"/>
      <c r="E46" s="160" t="str">
        <v>サービス提供責任者</v>
      </c>
      <c r="F46" s="160"/>
      <c r="G46" s="160"/>
      <c r="H46" s="160"/>
      <c r="I46" s="179" t="str">
        <v>従業者</v>
      </c>
      <c r="J46" s="188"/>
      <c r="K46" s="188"/>
      <c r="L46" s="188"/>
      <c r="M46" s="188"/>
      <c r="N46" s="189"/>
      <c r="O46" s="274"/>
      <c r="P46" s="274"/>
      <c r="Q46" s="274"/>
      <c r="R46" s="274"/>
      <c r="S46" s="274"/>
      <c r="T46" s="274"/>
      <c r="U46" s="274"/>
      <c r="V46" s="274"/>
      <c r="W46" s="274"/>
      <c r="X46" s="274"/>
      <c r="Y46" s="274"/>
      <c r="Z46" s="274"/>
      <c r="AA46" s="274"/>
      <c r="AB46" s="274"/>
      <c r="AC46" s="274"/>
      <c r="AD46" s="274"/>
      <c r="AE46" s="274"/>
      <c r="AF46" s="274"/>
      <c r="AG46" s="274"/>
      <c r="AH46" s="274"/>
      <c r="AI46" s="274"/>
      <c r="AJ46" s="274"/>
      <c r="AK46" s="274"/>
      <c r="AL46" s="274"/>
      <c r="AM46" s="274"/>
      <c r="AN46" s="149"/>
    </row>
    <row r="47" spans="1:40" s="145" customFormat="1" ht="18" customHeight="1">
      <c r="A47" s="149"/>
      <c r="B47" s="155"/>
      <c r="C47" s="154" t="s">
        <v>254</v>
      </c>
      <c r="D47" s="154" t="s">
        <v>255</v>
      </c>
      <c r="E47" s="157" t="s">
        <v>254</v>
      </c>
      <c r="F47" s="157" t="s">
        <v>255</v>
      </c>
      <c r="G47" s="157"/>
      <c r="H47" s="157"/>
      <c r="I47" s="154" t="s">
        <v>254</v>
      </c>
      <c r="J47" s="168"/>
      <c r="K47" s="199"/>
      <c r="L47" s="154" t="s">
        <v>255</v>
      </c>
      <c r="M47" s="168"/>
      <c r="N47" s="199"/>
      <c r="O47" s="155"/>
      <c r="P47" s="155"/>
      <c r="Q47" s="155"/>
      <c r="R47" s="155"/>
      <c r="S47" s="155"/>
      <c r="T47" s="155"/>
      <c r="U47" s="155"/>
      <c r="V47" s="155"/>
      <c r="W47" s="155"/>
      <c r="X47" s="155"/>
      <c r="Y47" s="155"/>
      <c r="Z47" s="155"/>
      <c r="AA47" s="155"/>
      <c r="AB47" s="155"/>
      <c r="AC47" s="155"/>
      <c r="AD47" s="155"/>
      <c r="AE47" s="155"/>
      <c r="AF47" s="155"/>
      <c r="AG47" s="155"/>
      <c r="AH47" s="155"/>
      <c r="AI47" s="155"/>
      <c r="AJ47" s="155"/>
      <c r="AK47" s="155"/>
      <c r="AL47" s="155"/>
      <c r="AM47" s="155"/>
      <c r="AN47" s="149"/>
    </row>
    <row r="48" spans="1:40" s="145" customFormat="1" ht="18" customHeight="1">
      <c r="A48" s="149"/>
      <c r="B48" s="157" t="s">
        <v>257</v>
      </c>
      <c r="C48" s="157">
        <f>COUNTIFS($B$11:$B$30,C$46,$C$11:$C$30,"A",$E$11:$E$30,"*")</f>
        <v>1</v>
      </c>
      <c r="D48" s="157">
        <f>COUNTIFS($B$11:$B$30,C$46,$C$11:$C$30,"B",$E$11:$E$30,"*")</f>
        <v>0</v>
      </c>
      <c r="E48" s="157">
        <f>COUNTIFS($B$11:$B$30,E$46,$C$11:$C$30,"A",$E$11:$E$30,"*")</f>
        <v>1</v>
      </c>
      <c r="F48" s="154">
        <f>COUNTIFS($B$11:$B$30,E$46,$C$11:$C$30,"B",$E$11:$E$30,"*")</f>
        <v>0</v>
      </c>
      <c r="G48" s="168"/>
      <c r="H48" s="199"/>
      <c r="I48" s="154">
        <f>COUNTIFS($B$11:$B$30,I$46,$C$11:$C$30,"A",$E$11:$E$30,"*")</f>
        <v>1</v>
      </c>
      <c r="J48" s="168"/>
      <c r="K48" s="199"/>
      <c r="L48" s="154">
        <f>COUNTIFS($B$11:$B$30,I$46,$C$11:$C$30,"B",$E$11:$E$30,"*")</f>
        <v>0</v>
      </c>
      <c r="M48" s="168"/>
      <c r="N48" s="199"/>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49"/>
    </row>
    <row r="49" spans="1:40" s="145" customFormat="1" ht="18" customHeight="1">
      <c r="A49" s="149"/>
      <c r="B49" s="160" t="s">
        <v>259</v>
      </c>
      <c r="C49" s="259"/>
      <c r="D49" s="259"/>
      <c r="E49" s="157">
        <f>COUNTIFS($B$11:$B$30,E$46,$C$11:$C$30,"C",$E$11:$E$30,"*")</f>
        <v>0</v>
      </c>
      <c r="F49" s="154">
        <f>COUNTIFS($B$11:$B$30,E$46,$C$11:$C$30,"D",$E$11:$E$30,"*")</f>
        <v>0</v>
      </c>
      <c r="G49" s="168"/>
      <c r="H49" s="199"/>
      <c r="I49" s="154">
        <f>COUNTIFS($B$11:$B$30,I$46,$C$11:$C$30,"C",$E$11:$E$30,"*")</f>
        <v>1</v>
      </c>
      <c r="J49" s="168"/>
      <c r="K49" s="199"/>
      <c r="L49" s="154">
        <f>COUNTIFS($B$11:$B$30,I$46,$C$11:$C$30,"D",$E$11:$E$30,"*")</f>
        <v>0</v>
      </c>
      <c r="M49" s="168"/>
      <c r="N49" s="199"/>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49"/>
    </row>
    <row r="50" spans="1:40" s="145" customFormat="1" ht="18" customHeight="1">
      <c r="A50" s="149"/>
      <c r="B50" s="160" t="s">
        <v>260</v>
      </c>
      <c r="C50" s="260"/>
      <c r="D50" s="263"/>
      <c r="E50" s="154">
        <f>IF($AK$3="４週",SUMIFS($AK$11:$AK$30,$B$11:$B$30,E46)/4/$AH$5,IF($AK$3="歴月",SUMIFS($AK$11:$AK$30,$B$11:$B$30,E46)/$AL$5,"記載する期間を選択してください"))</f>
        <v>1</v>
      </c>
      <c r="F50" s="168"/>
      <c r="G50" s="168"/>
      <c r="H50" s="199"/>
      <c r="I50" s="154">
        <f>IF($AK$3="４週",SUMIFS($AK$11:$AK$30,$B$11:$B$30,I46)/4/$AH$5,IF($AK$3="歴月",SUMIFS($AK$11:$AK$30,$B$11:$B$30,I46)/$AL$5,"記載する期間を選択してください"))</f>
        <v>1.5</v>
      </c>
      <c r="J50" s="168"/>
      <c r="K50" s="168"/>
      <c r="L50" s="168"/>
      <c r="M50" s="168"/>
      <c r="N50" s="199"/>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49"/>
    </row>
    <row r="51" spans="1:40" s="145" customFormat="1" ht="5.0999999999999996" customHeight="1">
      <c r="A51" s="149"/>
      <c r="C51" s="180">
        <v>2</v>
      </c>
      <c r="D51" s="180"/>
      <c r="E51" s="180">
        <v>3</v>
      </c>
      <c r="F51" s="180"/>
      <c r="G51" s="180"/>
      <c r="H51" s="180"/>
      <c r="I51" s="180">
        <v>4</v>
      </c>
      <c r="J51" s="180"/>
      <c r="K51" s="180"/>
      <c r="L51" s="180"/>
      <c r="M51" s="180"/>
      <c r="N51" s="180"/>
      <c r="O51" s="180">
        <v>5</v>
      </c>
      <c r="P51" s="180"/>
      <c r="Q51" s="180"/>
      <c r="R51" s="180"/>
      <c r="S51" s="180"/>
      <c r="T51" s="180"/>
      <c r="U51" s="180">
        <v>6</v>
      </c>
      <c r="V51" s="180"/>
      <c r="W51" s="180"/>
      <c r="X51" s="180"/>
      <c r="Y51" s="180"/>
      <c r="Z51" s="180"/>
      <c r="AA51" s="180">
        <v>7</v>
      </c>
      <c r="AB51" s="180"/>
      <c r="AC51" s="180"/>
      <c r="AD51" s="180"/>
      <c r="AE51" s="180"/>
      <c r="AF51" s="180"/>
      <c r="AG51" s="180">
        <v>8</v>
      </c>
      <c r="AH51" s="180"/>
      <c r="AI51" s="180"/>
      <c r="AJ51" s="180"/>
      <c r="AK51" s="180"/>
      <c r="AL51" s="180">
        <v>9</v>
      </c>
      <c r="AM51" s="161"/>
      <c r="AN51" s="149"/>
    </row>
    <row r="52" spans="1:40" ht="15" customHeight="1">
      <c r="A52" s="147" t="s">
        <v>176</v>
      </c>
      <c r="B52" s="230"/>
      <c r="C52" s="230"/>
      <c r="D52" s="230"/>
      <c r="E52" s="230"/>
      <c r="F52" s="236"/>
      <c r="G52" s="230"/>
      <c r="H52" s="180"/>
      <c r="I52" s="180"/>
      <c r="J52" s="180"/>
      <c r="K52" s="180"/>
      <c r="L52" s="180"/>
      <c r="M52" s="180"/>
      <c r="N52" s="180"/>
      <c r="O52" s="180"/>
      <c r="P52" s="180"/>
      <c r="Q52" s="180"/>
      <c r="R52" s="180">
        <v>6</v>
      </c>
      <c r="S52" s="180"/>
      <c r="T52" s="180"/>
      <c r="U52" s="180"/>
      <c r="V52" s="180"/>
      <c r="W52" s="180"/>
      <c r="X52" s="180">
        <v>7</v>
      </c>
      <c r="Y52" s="180"/>
      <c r="Z52" s="180"/>
      <c r="AA52" s="180"/>
      <c r="AB52" s="180"/>
      <c r="AC52" s="180"/>
      <c r="AD52" s="180">
        <v>8</v>
      </c>
      <c r="AE52" s="180"/>
      <c r="AF52" s="180"/>
      <c r="AG52" s="243"/>
      <c r="AH52" s="243"/>
      <c r="AI52" s="243"/>
      <c r="AJ52" s="243">
        <v>9</v>
      </c>
      <c r="AK52" s="180"/>
      <c r="AL52" s="180"/>
      <c r="AM52" s="149"/>
    </row>
    <row r="53" spans="1:40" s="147" customFormat="1" ht="15" customHeight="1">
      <c r="A53" s="147" t="s">
        <v>58</v>
      </c>
      <c r="B53" s="159"/>
      <c r="C53" s="159"/>
      <c r="D53" s="159"/>
      <c r="E53" s="159"/>
      <c r="F53" s="159"/>
      <c r="G53" s="159"/>
      <c r="H53" s="156"/>
      <c r="I53" s="156"/>
      <c r="J53" s="156"/>
      <c r="K53" s="156"/>
      <c r="L53" s="156"/>
      <c r="M53" s="156"/>
    </row>
    <row r="54" spans="1:40" s="147" customFormat="1" ht="15" customHeight="1">
      <c r="A54" s="147" t="s">
        <v>177</v>
      </c>
      <c r="B54" s="159"/>
      <c r="C54" s="159"/>
      <c r="D54" s="159"/>
      <c r="E54" s="159"/>
      <c r="F54" s="159"/>
      <c r="G54" s="159"/>
      <c r="H54" s="156"/>
      <c r="I54" s="156"/>
      <c r="J54" s="156"/>
      <c r="K54" s="156"/>
      <c r="L54" s="156"/>
      <c r="M54" s="156"/>
    </row>
    <row r="55" spans="1:40" s="147" customFormat="1" ht="15" customHeight="1">
      <c r="A55" s="147" t="s">
        <v>46</v>
      </c>
      <c r="B55" s="159"/>
      <c r="C55" s="159"/>
      <c r="D55" s="159"/>
      <c r="E55" s="159"/>
      <c r="F55" s="159"/>
      <c r="G55" s="159"/>
      <c r="H55" s="156"/>
      <c r="I55" s="156"/>
      <c r="J55" s="156"/>
      <c r="K55" s="156"/>
      <c r="L55" s="156"/>
      <c r="M55" s="156"/>
    </row>
    <row r="56" spans="1:40" s="147" customFormat="1" ht="15" customHeight="1">
      <c r="A56" s="147" t="s">
        <v>178</v>
      </c>
      <c r="B56" s="159"/>
      <c r="C56" s="159"/>
      <c r="D56" s="159"/>
      <c r="E56" s="159"/>
      <c r="F56" s="159"/>
      <c r="G56" s="159"/>
      <c r="H56" s="156"/>
      <c r="I56" s="156"/>
      <c r="J56" s="156"/>
      <c r="K56" s="156"/>
      <c r="L56" s="156"/>
      <c r="M56" s="156"/>
    </row>
    <row r="57" spans="1:40" ht="15" customHeight="1">
      <c r="A57" s="147" t="s">
        <v>179</v>
      </c>
      <c r="B57" s="169"/>
      <c r="C57" s="147"/>
      <c r="D57" s="147"/>
      <c r="E57" s="147"/>
      <c r="F57" s="147"/>
      <c r="G57" s="147"/>
    </row>
    <row r="58" spans="1:40" ht="15" customHeight="1">
      <c r="A58" s="147" t="s">
        <v>180</v>
      </c>
      <c r="B58" s="169"/>
      <c r="C58" s="147"/>
      <c r="D58" s="147"/>
      <c r="E58" s="147"/>
      <c r="F58" s="147"/>
      <c r="G58" s="147"/>
    </row>
    <row r="59" spans="1:40" ht="15" customHeight="1">
      <c r="A59" s="147"/>
      <c r="B59" s="157" t="s">
        <v>182</v>
      </c>
      <c r="C59" s="157" t="s">
        <v>183</v>
      </c>
      <c r="D59" s="157"/>
      <c r="E59" s="157"/>
      <c r="F59" s="147"/>
      <c r="G59" s="147"/>
    </row>
    <row r="60" spans="1:40" ht="15" customHeight="1">
      <c r="A60" s="147"/>
      <c r="B60" s="170" t="s">
        <v>186</v>
      </c>
      <c r="C60" s="181" t="s">
        <v>187</v>
      </c>
      <c r="D60" s="181"/>
      <c r="E60" s="181"/>
      <c r="F60" s="147"/>
      <c r="G60" s="147"/>
    </row>
    <row r="61" spans="1:40" ht="15" customHeight="1">
      <c r="A61" s="147"/>
      <c r="B61" s="170" t="s">
        <v>188</v>
      </c>
      <c r="C61" s="181" t="s">
        <v>189</v>
      </c>
      <c r="D61" s="181"/>
      <c r="E61" s="181"/>
      <c r="F61" s="147"/>
      <c r="G61" s="147"/>
    </row>
    <row r="62" spans="1:40" ht="15" customHeight="1">
      <c r="A62" s="147"/>
      <c r="B62" s="170" t="s">
        <v>190</v>
      </c>
      <c r="C62" s="181" t="s">
        <v>191</v>
      </c>
      <c r="D62" s="181"/>
      <c r="E62" s="181"/>
      <c r="F62" s="147"/>
      <c r="G62" s="147"/>
    </row>
    <row r="63" spans="1:40" ht="15" customHeight="1">
      <c r="A63" s="147"/>
      <c r="B63" s="170" t="s">
        <v>193</v>
      </c>
      <c r="C63" s="181" t="s">
        <v>194</v>
      </c>
      <c r="D63" s="181"/>
      <c r="E63" s="181"/>
      <c r="F63" s="147"/>
      <c r="G63" s="147"/>
    </row>
    <row r="64" spans="1:40" ht="15" customHeight="1">
      <c r="A64" s="147"/>
      <c r="B64" s="147" t="s">
        <v>196</v>
      </c>
      <c r="C64" s="147"/>
      <c r="D64" s="147"/>
      <c r="E64" s="147"/>
      <c r="F64" s="147"/>
      <c r="G64" s="147"/>
    </row>
    <row r="65" spans="1:7" ht="15" customHeight="1">
      <c r="A65" s="147"/>
      <c r="B65" s="147" t="s">
        <v>35</v>
      </c>
      <c r="C65" s="147"/>
      <c r="D65" s="147"/>
      <c r="E65" s="147"/>
      <c r="F65" s="147"/>
      <c r="G65" s="147"/>
    </row>
    <row r="66" spans="1:7" ht="15" customHeight="1">
      <c r="A66" s="147"/>
      <c r="B66" s="147" t="s">
        <v>197</v>
      </c>
      <c r="C66" s="147"/>
      <c r="D66" s="147"/>
      <c r="E66" s="147"/>
      <c r="F66" s="147"/>
      <c r="G66" s="147"/>
    </row>
    <row r="67" spans="1:7" ht="15" customHeight="1">
      <c r="A67" s="147" t="s">
        <v>198</v>
      </c>
      <c r="B67" s="169"/>
      <c r="C67" s="147"/>
      <c r="D67" s="147"/>
      <c r="E67" s="147"/>
      <c r="F67" s="147"/>
      <c r="G67" s="147"/>
    </row>
    <row r="68" spans="1:7" ht="15" customHeight="1">
      <c r="A68" s="147" t="s">
        <v>2</v>
      </c>
      <c r="B68" s="169"/>
      <c r="C68" s="147"/>
      <c r="D68" s="147"/>
      <c r="E68" s="147"/>
      <c r="F68" s="147"/>
      <c r="G68" s="147"/>
    </row>
    <row r="69" spans="1:7" ht="15" customHeight="1">
      <c r="A69" s="147" t="s">
        <v>199</v>
      </c>
      <c r="B69" s="169"/>
      <c r="C69" s="147"/>
      <c r="D69" s="147"/>
      <c r="E69" s="147"/>
      <c r="F69" s="147"/>
      <c r="G69" s="147"/>
    </row>
    <row r="70" spans="1:7" ht="15" customHeight="1">
      <c r="A70" s="147" t="s">
        <v>200</v>
      </c>
      <c r="B70" s="169"/>
      <c r="C70" s="147"/>
      <c r="D70" s="147"/>
      <c r="E70" s="147"/>
      <c r="F70" s="147"/>
      <c r="G70" s="147"/>
    </row>
    <row r="71" spans="1:7" ht="15" customHeight="1">
      <c r="A71" s="147" t="s">
        <v>202</v>
      </c>
      <c r="B71" s="169"/>
      <c r="C71" s="147"/>
      <c r="D71" s="147"/>
      <c r="E71" s="147"/>
      <c r="F71" s="147"/>
      <c r="G71" s="147"/>
    </row>
    <row r="72" spans="1:7" ht="15" customHeight="1">
      <c r="A72" s="147" t="s">
        <v>204</v>
      </c>
      <c r="B72" s="169"/>
      <c r="C72" s="147"/>
      <c r="D72" s="147"/>
      <c r="E72" s="147"/>
      <c r="F72" s="147"/>
      <c r="G72" s="147"/>
    </row>
    <row r="73" spans="1:7" ht="15" customHeight="1">
      <c r="A73" s="147"/>
      <c r="B73" s="147" t="s">
        <v>104</v>
      </c>
      <c r="C73" s="147"/>
      <c r="D73" s="147"/>
      <c r="E73" s="147"/>
      <c r="F73" s="147"/>
      <c r="G73" s="147"/>
    </row>
    <row r="74" spans="1:7" ht="15" customHeight="1">
      <c r="A74" s="147"/>
      <c r="B74" s="147" t="s">
        <v>206</v>
      </c>
      <c r="C74" s="147"/>
      <c r="D74" s="147"/>
      <c r="E74" s="147"/>
      <c r="F74" s="147"/>
      <c r="G74" s="147"/>
    </row>
    <row r="75" spans="1:7" ht="15" customHeight="1">
      <c r="A75" s="147" t="s">
        <v>138</v>
      </c>
      <c r="B75" s="169"/>
      <c r="C75" s="147"/>
      <c r="D75" s="147"/>
      <c r="E75" s="147"/>
      <c r="F75" s="147"/>
      <c r="G75" s="147"/>
    </row>
    <row r="76" spans="1:7" ht="15" customHeight="1">
      <c r="A76" s="147" t="s">
        <v>208</v>
      </c>
      <c r="B76" s="169"/>
      <c r="C76" s="147"/>
      <c r="D76" s="147"/>
      <c r="E76" s="147"/>
      <c r="F76" s="147"/>
      <c r="G76" s="147"/>
    </row>
    <row r="77" spans="1:7" ht="15" customHeight="1">
      <c r="A77" s="147" t="s">
        <v>209</v>
      </c>
      <c r="B77" s="169"/>
      <c r="C77" s="147"/>
      <c r="D77" s="147"/>
      <c r="E77" s="147"/>
      <c r="F77" s="147"/>
      <c r="G77" s="147"/>
    </row>
    <row r="78" spans="1:7" ht="15" customHeight="1">
      <c r="A78" s="147" t="s">
        <v>211</v>
      </c>
      <c r="B78" s="169"/>
      <c r="C78" s="147"/>
      <c r="D78" s="147"/>
      <c r="E78" s="147"/>
      <c r="F78" s="147"/>
      <c r="G78" s="147"/>
    </row>
    <row r="79" spans="1:7" ht="15" customHeight="1">
      <c r="A79" s="147" t="s">
        <v>213</v>
      </c>
      <c r="B79" s="169"/>
      <c r="C79" s="147"/>
      <c r="D79" s="147"/>
      <c r="E79" s="147"/>
      <c r="F79" s="147"/>
      <c r="G79" s="147"/>
    </row>
    <row r="80" spans="1:7" ht="15" customHeight="1">
      <c r="A80" s="147" t="s">
        <v>66</v>
      </c>
      <c r="B80" s="169"/>
      <c r="C80" s="147"/>
      <c r="D80" s="147"/>
      <c r="E80" s="147"/>
      <c r="F80" s="147"/>
      <c r="G80" s="147"/>
    </row>
    <row r="81" spans="1:7" ht="15" customHeight="1">
      <c r="A81" s="147" t="s">
        <v>215</v>
      </c>
      <c r="B81" s="169"/>
      <c r="C81" s="147"/>
      <c r="D81" s="147"/>
      <c r="E81" s="147"/>
      <c r="F81" s="147"/>
      <c r="G81" s="147"/>
    </row>
    <row r="82" spans="1:7" ht="15" customHeight="1">
      <c r="A82" s="147" t="s">
        <v>216</v>
      </c>
      <c r="B82" s="169"/>
      <c r="C82" s="147"/>
      <c r="D82" s="147"/>
      <c r="E82" s="147"/>
      <c r="F82" s="147"/>
      <c r="G82" s="147"/>
    </row>
  </sheetData>
  <mergeCells count="129">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A42:C42"/>
    <mergeCell ref="F42:H42"/>
    <mergeCell ref="I42:K42"/>
    <mergeCell ref="Q42:AG42"/>
    <mergeCell ref="AH42:AI42"/>
    <mergeCell ref="AK42:AL42"/>
    <mergeCell ref="N43:AG43"/>
    <mergeCell ref="AH43:AL43"/>
    <mergeCell ref="AM43:A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L44 I44 X38 U38 I34:I37 L34:L36"/>
    <dataValidation type="whole" operator="greaterThanOrEqual" allowBlank="1" showDropDown="0" showInputMessage="1" showErrorMessage="1" sqref="D40:F41">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1" sqref="M40:M43">
      <formula1>"○"</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8" fitToWidth="1" fitToHeight="0" orientation="landscape" usePrinterDefaults="1" r:id="rId1"/>
  <headerFooter alignWithMargins="0">
    <oddHeader>&amp;L&amp;"ＭＳ ゴシック,標準"&amp;10（参考様式）</oddHeader>
  </headerFooter>
  <rowBreaks count="1" manualBreakCount="1">
    <brk id="36"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18">
    <pageSetUpPr fitToPage="1"/>
  </sheetPr>
  <dimension ref="A1:AN82"/>
  <sheetViews>
    <sheetView showGridLines="0" view="pageBreakPreview" zoomScaleSheetLayoutView="100" workbookViewId="0">
      <selection activeCell="AP2" sqref="AP2"/>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267</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151</v>
      </c>
      <c r="AH5" s="208">
        <v>40</v>
      </c>
      <c r="AI5" s="208"/>
      <c r="AJ5" s="208"/>
      <c r="AK5" s="204" t="s">
        <v>152</v>
      </c>
      <c r="AL5" s="215">
        <v>160</v>
      </c>
      <c r="AM5" s="204" t="s">
        <v>153</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154</v>
      </c>
      <c r="B7" s="163" t="s">
        <v>136</v>
      </c>
      <c r="C7" s="172" t="s">
        <v>156</v>
      </c>
      <c r="D7" s="157" t="s">
        <v>158</v>
      </c>
      <c r="E7" s="154" t="s">
        <v>159</v>
      </c>
      <c r="F7" s="193" t="s">
        <v>162</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163</v>
      </c>
      <c r="AL7" s="160" t="s">
        <v>165</v>
      </c>
      <c r="AM7" s="220" t="s">
        <v>3</v>
      </c>
      <c r="AN7" s="220"/>
    </row>
    <row r="8" spans="1:40" ht="15" customHeight="1">
      <c r="A8" s="152"/>
      <c r="B8" s="164"/>
      <c r="C8" s="173"/>
      <c r="D8" s="157"/>
      <c r="E8" s="154"/>
      <c r="F8" s="157" t="s">
        <v>167</v>
      </c>
      <c r="G8" s="157"/>
      <c r="H8" s="157"/>
      <c r="I8" s="157"/>
      <c r="J8" s="157"/>
      <c r="K8" s="157"/>
      <c r="L8" s="157"/>
      <c r="M8" s="157" t="s">
        <v>168</v>
      </c>
      <c r="N8" s="157"/>
      <c r="O8" s="157"/>
      <c r="P8" s="157"/>
      <c r="Q8" s="157"/>
      <c r="R8" s="157"/>
      <c r="S8" s="157"/>
      <c r="T8" s="157" t="s">
        <v>170</v>
      </c>
      <c r="U8" s="157"/>
      <c r="V8" s="157"/>
      <c r="W8" s="157"/>
      <c r="X8" s="157"/>
      <c r="Y8" s="157"/>
      <c r="Z8" s="157"/>
      <c r="AA8" s="157" t="s">
        <v>173</v>
      </c>
      <c r="AB8" s="157"/>
      <c r="AC8" s="157"/>
      <c r="AD8" s="157"/>
      <c r="AE8" s="157"/>
      <c r="AF8" s="157"/>
      <c r="AG8" s="157"/>
      <c r="AH8" s="157" t="s">
        <v>174</v>
      </c>
      <c r="AI8" s="157"/>
      <c r="AJ8" s="157"/>
      <c r="AK8" s="189"/>
      <c r="AL8" s="160"/>
      <c r="AM8" s="220"/>
      <c r="AN8" s="220"/>
    </row>
    <row r="9" spans="1:40" ht="15" customHeight="1">
      <c r="A9" s="152"/>
      <c r="B9" s="165" t="s">
        <v>221</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t="s">
        <v>223</v>
      </c>
      <c r="C11" s="175" t="s">
        <v>186</v>
      </c>
      <c r="D11" s="183"/>
      <c r="E11" s="183" t="s">
        <v>224</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45"/>
      <c r="AL11" s="303"/>
      <c r="AM11" s="221"/>
      <c r="AN11" s="221"/>
    </row>
    <row r="12" spans="1:40" ht="18" customHeight="1">
      <c r="A12" s="153">
        <v>2</v>
      </c>
      <c r="B12" s="229" t="s">
        <v>133</v>
      </c>
      <c r="C12" s="175" t="s">
        <v>186</v>
      </c>
      <c r="D12" s="183" t="s">
        <v>326</v>
      </c>
      <c r="E12" s="183" t="s">
        <v>400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ref="AK12:AK31" si="0">+SUM(F12:AJ12)</f>
        <v>160</v>
      </c>
      <c r="AL12" s="216">
        <f t="shared" ref="AL12:AL31" si="1">IF($AK$3="４週",AK12/4,AK12/(DAY(EOMONTH($F$9,0))/7))</f>
        <v>40</v>
      </c>
      <c r="AM12" s="221"/>
      <c r="AN12" s="221"/>
    </row>
    <row r="13" spans="1:40" ht="18" customHeight="1">
      <c r="A13" s="153">
        <v>3</v>
      </c>
      <c r="B13" s="229" t="s">
        <v>227</v>
      </c>
      <c r="C13" s="175" t="s">
        <v>186</v>
      </c>
      <c r="D13" s="183" t="s">
        <v>398</v>
      </c>
      <c r="E13" s="183" t="s">
        <v>27</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0" ht="18" customHeight="1">
      <c r="A14" s="153">
        <v>4</v>
      </c>
      <c r="B14" s="229" t="s">
        <v>227</v>
      </c>
      <c r="C14" s="175" t="s">
        <v>190</v>
      </c>
      <c r="D14" s="183" t="s">
        <v>326</v>
      </c>
      <c r="E14" s="183" t="s">
        <v>401</v>
      </c>
      <c r="F14" s="186">
        <v>4</v>
      </c>
      <c r="G14" s="186">
        <v>4</v>
      </c>
      <c r="H14" s="186">
        <v>4</v>
      </c>
      <c r="I14" s="186"/>
      <c r="J14" s="186"/>
      <c r="K14" s="186">
        <v>4</v>
      </c>
      <c r="L14" s="186">
        <v>4</v>
      </c>
      <c r="M14" s="186">
        <v>4</v>
      </c>
      <c r="N14" s="186">
        <v>4</v>
      </c>
      <c r="O14" s="186">
        <v>4</v>
      </c>
      <c r="P14" s="186"/>
      <c r="Q14" s="186"/>
      <c r="R14" s="186">
        <v>4</v>
      </c>
      <c r="S14" s="186">
        <v>4</v>
      </c>
      <c r="T14" s="186">
        <v>4</v>
      </c>
      <c r="U14" s="186">
        <v>4</v>
      </c>
      <c r="V14" s="186">
        <v>4</v>
      </c>
      <c r="W14" s="186"/>
      <c r="X14" s="186"/>
      <c r="Y14" s="186">
        <v>4</v>
      </c>
      <c r="Z14" s="186">
        <v>4</v>
      </c>
      <c r="AA14" s="186">
        <v>4</v>
      </c>
      <c r="AB14" s="186">
        <v>4</v>
      </c>
      <c r="AC14" s="186">
        <v>4</v>
      </c>
      <c r="AD14" s="186"/>
      <c r="AE14" s="186"/>
      <c r="AF14" s="186">
        <v>4</v>
      </c>
      <c r="AG14" s="186">
        <v>4</v>
      </c>
      <c r="AH14" s="186"/>
      <c r="AI14" s="186"/>
      <c r="AJ14" s="186"/>
      <c r="AK14" s="214">
        <f t="shared" si="0"/>
        <v>80</v>
      </c>
      <c r="AL14" s="216">
        <f t="shared" si="1"/>
        <v>20</v>
      </c>
      <c r="AM14" s="221"/>
      <c r="AN14" s="221"/>
    </row>
    <row r="15" spans="1:40" ht="18" customHeight="1">
      <c r="A15" s="153">
        <v>5</v>
      </c>
      <c r="B15" s="229"/>
      <c r="C15" s="176"/>
      <c r="D15" s="183"/>
      <c r="E15" s="191"/>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214">
        <f t="shared" si="0"/>
        <v>0</v>
      </c>
      <c r="AL15" s="216">
        <f t="shared" si="1"/>
        <v>0</v>
      </c>
      <c r="AM15" s="221"/>
      <c r="AN15" s="221"/>
    </row>
    <row r="16" spans="1:40" ht="18" customHeight="1">
      <c r="A16" s="153">
        <v>6</v>
      </c>
      <c r="B16" s="229"/>
      <c r="C16" s="176"/>
      <c r="D16" s="183"/>
      <c r="E16" s="191"/>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186"/>
      <c r="AI16" s="186"/>
      <c r="AJ16" s="186"/>
      <c r="AK16" s="214">
        <f t="shared" si="0"/>
        <v>0</v>
      </c>
      <c r="AL16" s="216">
        <f t="shared" si="1"/>
        <v>0</v>
      </c>
      <c r="AM16" s="221"/>
      <c r="AN16" s="221"/>
    </row>
    <row r="17" spans="1:40" ht="18" customHeight="1">
      <c r="A17" s="153">
        <v>7</v>
      </c>
      <c r="B17" s="229"/>
      <c r="C17" s="176"/>
      <c r="D17" s="183"/>
      <c r="E17" s="191"/>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214">
        <f t="shared" si="0"/>
        <v>0</v>
      </c>
      <c r="AL17" s="216">
        <f t="shared" si="1"/>
        <v>0</v>
      </c>
      <c r="AM17" s="221"/>
      <c r="AN17" s="221"/>
    </row>
    <row r="18" spans="1:40" ht="18" customHeight="1">
      <c r="A18" s="153">
        <v>8</v>
      </c>
      <c r="B18" s="229"/>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0" ht="18" customHeight="1">
      <c r="A19" s="153">
        <v>9</v>
      </c>
      <c r="B19" s="229"/>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0" ht="18" customHeight="1">
      <c r="A20" s="153">
        <v>10</v>
      </c>
      <c r="B20" s="229"/>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0" ht="18" customHeight="1">
      <c r="A21" s="153">
        <v>11</v>
      </c>
      <c r="B21" s="229"/>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0" ht="18" customHeight="1">
      <c r="A22" s="153">
        <v>12</v>
      </c>
      <c r="B22" s="229"/>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0" ht="18" customHeight="1">
      <c r="A23" s="153">
        <v>13</v>
      </c>
      <c r="B23" s="229"/>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0" ht="18" customHeight="1">
      <c r="A24" s="153">
        <v>14</v>
      </c>
      <c r="B24" s="229"/>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0" ht="18" customHeight="1">
      <c r="A25" s="153">
        <v>15</v>
      </c>
      <c r="B25" s="229"/>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0" ht="18" customHeight="1">
      <c r="A26" s="153">
        <v>16</v>
      </c>
      <c r="B26" s="229"/>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0" ht="18" customHeight="1">
      <c r="A27" s="153">
        <v>17</v>
      </c>
      <c r="B27" s="229"/>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0" ht="18" customHeight="1">
      <c r="A28" s="153">
        <v>18</v>
      </c>
      <c r="B28" s="229"/>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0" ht="18" customHeight="1">
      <c r="A29" s="153">
        <v>19</v>
      </c>
      <c r="B29" s="229"/>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0" ht="18" customHeight="1">
      <c r="A30" s="153">
        <v>20</v>
      </c>
      <c r="B30" s="229"/>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0" ht="18" customHeight="1">
      <c r="A31" s="154" t="s">
        <v>144</v>
      </c>
      <c r="B31" s="168"/>
      <c r="C31" s="168"/>
      <c r="D31" s="168"/>
      <c r="E31" s="168"/>
      <c r="F31" s="178">
        <f t="shared" ref="F31:AJ31" si="2">+SUM(F11:F30)</f>
        <v>28</v>
      </c>
      <c r="G31" s="178">
        <f t="shared" si="2"/>
        <v>28</v>
      </c>
      <c r="H31" s="178">
        <f t="shared" si="2"/>
        <v>28</v>
      </c>
      <c r="I31" s="178">
        <f t="shared" si="2"/>
        <v>0</v>
      </c>
      <c r="J31" s="178">
        <f t="shared" si="2"/>
        <v>0</v>
      </c>
      <c r="K31" s="178">
        <f t="shared" si="2"/>
        <v>28</v>
      </c>
      <c r="L31" s="178">
        <f t="shared" si="2"/>
        <v>28</v>
      </c>
      <c r="M31" s="178">
        <f t="shared" si="2"/>
        <v>28</v>
      </c>
      <c r="N31" s="178">
        <f t="shared" si="2"/>
        <v>28</v>
      </c>
      <c r="O31" s="178">
        <f t="shared" si="2"/>
        <v>28</v>
      </c>
      <c r="P31" s="178">
        <f t="shared" si="2"/>
        <v>0</v>
      </c>
      <c r="Q31" s="178">
        <f t="shared" si="2"/>
        <v>0</v>
      </c>
      <c r="R31" s="178">
        <f t="shared" si="2"/>
        <v>28</v>
      </c>
      <c r="S31" s="178">
        <f t="shared" si="2"/>
        <v>28</v>
      </c>
      <c r="T31" s="178">
        <f t="shared" si="2"/>
        <v>28</v>
      </c>
      <c r="U31" s="178">
        <f t="shared" si="2"/>
        <v>28</v>
      </c>
      <c r="V31" s="178">
        <f t="shared" si="2"/>
        <v>28</v>
      </c>
      <c r="W31" s="178">
        <f t="shared" si="2"/>
        <v>0</v>
      </c>
      <c r="X31" s="178">
        <f t="shared" si="2"/>
        <v>0</v>
      </c>
      <c r="Y31" s="178">
        <f t="shared" si="2"/>
        <v>28</v>
      </c>
      <c r="Z31" s="178">
        <f t="shared" si="2"/>
        <v>28</v>
      </c>
      <c r="AA31" s="178">
        <f t="shared" si="2"/>
        <v>28</v>
      </c>
      <c r="AB31" s="178">
        <f t="shared" si="2"/>
        <v>28</v>
      </c>
      <c r="AC31" s="178">
        <f t="shared" si="2"/>
        <v>28</v>
      </c>
      <c r="AD31" s="178">
        <f t="shared" si="2"/>
        <v>0</v>
      </c>
      <c r="AE31" s="178">
        <f t="shared" si="2"/>
        <v>0</v>
      </c>
      <c r="AF31" s="178">
        <f t="shared" si="2"/>
        <v>28</v>
      </c>
      <c r="AG31" s="178">
        <f t="shared" si="2"/>
        <v>28</v>
      </c>
      <c r="AH31" s="178">
        <f t="shared" si="2"/>
        <v>0</v>
      </c>
      <c r="AI31" s="178">
        <f t="shared" si="2"/>
        <v>0</v>
      </c>
      <c r="AJ31" s="178">
        <f t="shared" si="2"/>
        <v>0</v>
      </c>
      <c r="AK31" s="214">
        <f t="shared" si="0"/>
        <v>560</v>
      </c>
      <c r="AL31" s="216">
        <f t="shared" si="1"/>
        <v>140</v>
      </c>
      <c r="AM31" s="152"/>
      <c r="AN31" s="152"/>
    </row>
    <row r="32" spans="1:40" ht="18" customHeight="1">
      <c r="A32" s="154" t="s">
        <v>175</v>
      </c>
      <c r="B32" s="168"/>
      <c r="C32" s="168"/>
      <c r="D32" s="168"/>
      <c r="E32" s="199"/>
      <c r="F32" s="305">
        <v>12</v>
      </c>
      <c r="G32" s="305">
        <v>20</v>
      </c>
      <c r="H32" s="305">
        <v>12</v>
      </c>
      <c r="I32" s="305">
        <v>20</v>
      </c>
      <c r="J32" s="305">
        <v>12</v>
      </c>
      <c r="K32" s="305">
        <v>20</v>
      </c>
      <c r="L32" s="305">
        <v>12</v>
      </c>
      <c r="M32" s="305">
        <v>20</v>
      </c>
      <c r="N32" s="305">
        <v>12</v>
      </c>
      <c r="O32" s="305">
        <v>20</v>
      </c>
      <c r="P32" s="305">
        <v>12</v>
      </c>
      <c r="Q32" s="305">
        <v>20</v>
      </c>
      <c r="R32" s="305">
        <v>12</v>
      </c>
      <c r="S32" s="305">
        <v>20</v>
      </c>
      <c r="T32" s="305">
        <v>12</v>
      </c>
      <c r="U32" s="305">
        <v>20</v>
      </c>
      <c r="V32" s="305">
        <v>12</v>
      </c>
      <c r="W32" s="305">
        <v>20</v>
      </c>
      <c r="X32" s="305">
        <v>12</v>
      </c>
      <c r="Y32" s="305">
        <v>20</v>
      </c>
      <c r="Z32" s="305">
        <v>12</v>
      </c>
      <c r="AA32" s="305">
        <v>20</v>
      </c>
      <c r="AB32" s="305">
        <v>12</v>
      </c>
      <c r="AC32" s="305">
        <v>20</v>
      </c>
      <c r="AD32" s="305">
        <v>12</v>
      </c>
      <c r="AE32" s="305">
        <v>20</v>
      </c>
      <c r="AF32" s="305">
        <v>12</v>
      </c>
      <c r="AG32" s="305">
        <v>20</v>
      </c>
      <c r="AH32" s="305">
        <v>12</v>
      </c>
      <c r="AI32" s="305">
        <v>20</v>
      </c>
      <c r="AJ32" s="305">
        <v>10</v>
      </c>
      <c r="AK32" s="178"/>
      <c r="AL32" s="245"/>
      <c r="AM32" s="152"/>
      <c r="AN32" s="152"/>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59"/>
      <c r="B34" s="159"/>
      <c r="C34" s="159"/>
      <c r="D34" s="187"/>
      <c r="E34" s="187"/>
      <c r="F34" s="187"/>
      <c r="G34" s="187"/>
      <c r="H34" s="18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01"/>
      <c r="AK34" s="147"/>
      <c r="AL34" s="155"/>
      <c r="AM34" s="155"/>
      <c r="AN34" s="149"/>
    </row>
    <row r="35" spans="1:40" ht="5.0999999999999996" customHeight="1">
      <c r="A35" s="159"/>
      <c r="B35" s="159"/>
      <c r="C35" s="159"/>
      <c r="D35" s="187"/>
      <c r="E35" s="187"/>
      <c r="F35" s="187"/>
      <c r="G35" s="187"/>
      <c r="H35" s="18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01"/>
      <c r="AK35" s="147"/>
      <c r="AL35" s="155"/>
      <c r="AM35" s="155"/>
      <c r="AN35" s="149"/>
    </row>
    <row r="36" spans="1:40" ht="5.0999999999999996" customHeight="1">
      <c r="A36" s="159"/>
      <c r="B36" s="159"/>
      <c r="C36" s="159"/>
      <c r="D36" s="187"/>
      <c r="E36" s="187"/>
      <c r="F36" s="187"/>
      <c r="G36" s="187"/>
      <c r="H36" s="18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01"/>
      <c r="AK36" s="147"/>
      <c r="AL36" s="155"/>
      <c r="AM36" s="155"/>
      <c r="AN36" s="149"/>
    </row>
    <row r="37" spans="1:40" ht="18" customHeight="1">
      <c r="A37" s="156" t="s">
        <v>229</v>
      </c>
      <c r="B37" s="147"/>
      <c r="D37" s="147"/>
      <c r="E37" s="147"/>
      <c r="F37" s="147"/>
      <c r="G37" s="147"/>
      <c r="H37" s="147"/>
      <c r="I37" s="147"/>
      <c r="J37" s="147"/>
      <c r="K37" s="147"/>
    </row>
    <row r="38" spans="1:40" ht="18" customHeight="1">
      <c r="A38" s="255" t="s">
        <v>230</v>
      </c>
      <c r="B38" s="255"/>
      <c r="M38" s="156" t="s">
        <v>231</v>
      </c>
      <c r="N38" s="147"/>
      <c r="P38" s="147"/>
      <c r="Q38" s="147"/>
      <c r="R38" s="147"/>
      <c r="S38" s="147"/>
      <c r="T38" s="147"/>
      <c r="U38" s="272" t="str">
        <f>IF(COUNTIF(M40:M43,"○")&gt;1,"いずれか１つを選択してください。","")</f>
        <v/>
      </c>
      <c r="V38" s="147"/>
      <c r="W38" s="147"/>
      <c r="X38" s="147"/>
      <c r="Y38" s="147"/>
      <c r="Z38" s="147"/>
      <c r="AA38" s="147"/>
      <c r="AB38" s="147"/>
      <c r="AC38" s="147"/>
      <c r="AD38" s="147"/>
      <c r="AE38" s="147"/>
      <c r="AF38" s="147"/>
      <c r="AG38" s="147"/>
      <c r="AH38" s="147"/>
      <c r="AI38" s="147"/>
      <c r="AJ38" s="147"/>
      <c r="AK38" s="201"/>
      <c r="AL38" s="147"/>
      <c r="AM38" s="155"/>
      <c r="AN38" s="155"/>
    </row>
    <row r="39" spans="1:40" ht="18.75" customHeight="1">
      <c r="A39" s="253"/>
      <c r="B39" s="253"/>
      <c r="C39" s="253"/>
      <c r="D39" s="261">
        <f>IF(S2=1,10,IF(S2=2,11,IF(S2=3,12,S2-3)))</f>
        <v>1</v>
      </c>
      <c r="E39" s="261">
        <f>IF(S2=1,11,IF(S2=2,12,S2-2))</f>
        <v>2</v>
      </c>
      <c r="F39" s="261">
        <f>IF(S2=1,12,S2-1)</f>
        <v>3</v>
      </c>
      <c r="G39" s="261"/>
      <c r="H39" s="261"/>
      <c r="I39" s="157" t="s">
        <v>166</v>
      </c>
      <c r="J39" s="157"/>
      <c r="K39" s="157"/>
      <c r="M39" s="154" t="s">
        <v>90</v>
      </c>
      <c r="N39" s="168"/>
      <c r="O39" s="168"/>
      <c r="P39" s="168"/>
      <c r="Q39" s="168"/>
      <c r="R39" s="168"/>
      <c r="S39" s="168"/>
      <c r="T39" s="168"/>
      <c r="U39" s="168"/>
      <c r="V39" s="168"/>
      <c r="W39" s="168"/>
      <c r="X39" s="168"/>
      <c r="Y39" s="168"/>
      <c r="Z39" s="168"/>
      <c r="AA39" s="168"/>
      <c r="AB39" s="168"/>
      <c r="AC39" s="168"/>
      <c r="AD39" s="168"/>
      <c r="AE39" s="168"/>
      <c r="AF39" s="168"/>
      <c r="AG39" s="168"/>
      <c r="AH39" s="288" t="s">
        <v>232</v>
      </c>
      <c r="AI39" s="290"/>
      <c r="AJ39" s="290"/>
      <c r="AK39" s="290"/>
      <c r="AL39" s="293"/>
      <c r="AM39" s="160" t="s">
        <v>62</v>
      </c>
      <c r="AN39" s="160"/>
    </row>
    <row r="40" spans="1:40" ht="18" customHeight="1">
      <c r="A40" s="160" t="s">
        <v>263</v>
      </c>
      <c r="B40" s="160"/>
      <c r="C40" s="160"/>
      <c r="D40" s="262">
        <v>80</v>
      </c>
      <c r="E40" s="262">
        <v>80</v>
      </c>
      <c r="F40" s="262">
        <v>81</v>
      </c>
      <c r="G40" s="262"/>
      <c r="H40" s="262"/>
      <c r="I40" s="157">
        <f>SUM(D40:F40)</f>
        <v>241</v>
      </c>
      <c r="J40" s="157"/>
      <c r="K40" s="157"/>
      <c r="M40" s="264" t="s">
        <v>235</v>
      </c>
      <c r="N40" s="172" t="s">
        <v>237</v>
      </c>
      <c r="O40" s="273"/>
      <c r="P40" s="279"/>
      <c r="Q40" s="282" t="s">
        <v>161</v>
      </c>
      <c r="R40" s="283"/>
      <c r="S40" s="283"/>
      <c r="T40" s="283"/>
      <c r="U40" s="283"/>
      <c r="V40" s="283"/>
      <c r="W40" s="283"/>
      <c r="X40" s="283"/>
      <c r="Y40" s="283"/>
      <c r="Z40" s="283"/>
      <c r="AA40" s="283"/>
      <c r="AB40" s="283"/>
      <c r="AC40" s="283"/>
      <c r="AD40" s="283"/>
      <c r="AE40" s="283"/>
      <c r="AF40" s="283"/>
      <c r="AG40" s="286"/>
      <c r="AH40" s="179">
        <f>SUM(F32:AJ32)</f>
        <v>490</v>
      </c>
      <c r="AI40" s="189"/>
      <c r="AJ40" s="199" t="s">
        <v>239</v>
      </c>
      <c r="AK40" s="179">
        <f>ROUNDUP(AH40/450,0)</f>
        <v>2</v>
      </c>
      <c r="AL40" s="189"/>
      <c r="AM40" s="157">
        <f>MIN(AH40:AK42)</f>
        <v>1</v>
      </c>
      <c r="AN40" s="157"/>
    </row>
    <row r="41" spans="1:40" ht="18" customHeight="1">
      <c r="A41" s="274"/>
      <c r="B41" s="274"/>
      <c r="C41" s="274"/>
      <c r="D41" s="155"/>
      <c r="E41" s="155"/>
      <c r="F41" s="155"/>
      <c r="G41" s="155"/>
      <c r="H41" s="155"/>
      <c r="I41" s="155" t="s">
        <v>244</v>
      </c>
      <c r="J41" s="155"/>
      <c r="K41" s="155"/>
      <c r="M41" s="265"/>
      <c r="N41" s="173"/>
      <c r="O41" s="274"/>
      <c r="P41" s="280"/>
      <c r="Q41" s="270" t="s">
        <v>22</v>
      </c>
      <c r="R41" s="276"/>
      <c r="S41" s="276"/>
      <c r="T41" s="276"/>
      <c r="U41" s="276"/>
      <c r="V41" s="276"/>
      <c r="W41" s="276"/>
      <c r="X41" s="276"/>
      <c r="Y41" s="276"/>
      <c r="Z41" s="276"/>
      <c r="AA41" s="276"/>
      <c r="AB41" s="276"/>
      <c r="AC41" s="276"/>
      <c r="AD41" s="276"/>
      <c r="AE41" s="276"/>
      <c r="AF41" s="276"/>
      <c r="AG41" s="287"/>
      <c r="AH41" s="154">
        <f>COUNTA(B12:B30)</f>
        <v>3</v>
      </c>
      <c r="AI41" s="168"/>
      <c r="AJ41" s="291" t="s">
        <v>243</v>
      </c>
      <c r="AK41" s="179">
        <f>ROUNDUP(AH41/10,0)</f>
        <v>1</v>
      </c>
      <c r="AL41" s="189"/>
      <c r="AM41" s="157"/>
      <c r="AN41" s="157"/>
    </row>
    <row r="42" spans="1:40" ht="18" customHeight="1">
      <c r="A42" s="155"/>
      <c r="B42" s="155"/>
      <c r="C42" s="155"/>
      <c r="D42" s="155"/>
      <c r="E42" s="155"/>
      <c r="F42" s="155"/>
      <c r="G42" s="155"/>
      <c r="H42" s="155"/>
      <c r="I42" s="157">
        <f>I40/3</f>
        <v>80.333333333333329</v>
      </c>
      <c r="J42" s="157"/>
      <c r="K42" s="157"/>
      <c r="M42" s="266"/>
      <c r="N42" s="269"/>
      <c r="O42" s="275"/>
      <c r="P42" s="281"/>
      <c r="Q42" s="270" t="s">
        <v>234</v>
      </c>
      <c r="R42" s="276"/>
      <c r="S42" s="276"/>
      <c r="T42" s="276"/>
      <c r="U42" s="276"/>
      <c r="V42" s="276"/>
      <c r="W42" s="276"/>
      <c r="X42" s="276"/>
      <c r="Y42" s="276"/>
      <c r="Z42" s="276"/>
      <c r="AA42" s="276"/>
      <c r="AB42" s="276"/>
      <c r="AC42" s="276"/>
      <c r="AD42" s="276"/>
      <c r="AE42" s="276"/>
      <c r="AF42" s="276"/>
      <c r="AG42" s="287"/>
      <c r="AH42" s="179">
        <f>ROUNDDOWN(I42,1)</f>
        <v>80.3</v>
      </c>
      <c r="AI42" s="189"/>
      <c r="AJ42" s="292" t="s">
        <v>243</v>
      </c>
      <c r="AK42" s="179">
        <f>ROUNDUP(AH42/40,0)</f>
        <v>3</v>
      </c>
      <c r="AL42" s="189"/>
      <c r="AM42" s="157"/>
      <c r="AN42" s="157"/>
    </row>
    <row r="43" spans="1:40" ht="18" customHeight="1">
      <c r="B43" s="149"/>
      <c r="I43" s="155"/>
      <c r="J43" s="155"/>
      <c r="K43" s="155"/>
      <c r="M43" s="262"/>
      <c r="N43" s="270" t="s">
        <v>245</v>
      </c>
      <c r="O43" s="276"/>
      <c r="P43" s="276"/>
      <c r="Q43" s="276"/>
      <c r="R43" s="276"/>
      <c r="S43" s="276"/>
      <c r="T43" s="276"/>
      <c r="U43" s="276"/>
      <c r="V43" s="276"/>
      <c r="W43" s="276"/>
      <c r="X43" s="276"/>
      <c r="Y43" s="276"/>
      <c r="Z43" s="276"/>
      <c r="AA43" s="276"/>
      <c r="AB43" s="276"/>
      <c r="AC43" s="276"/>
      <c r="AD43" s="276"/>
      <c r="AE43" s="276"/>
      <c r="AF43" s="276"/>
      <c r="AG43" s="287"/>
      <c r="AH43" s="289"/>
      <c r="AI43" s="289"/>
      <c r="AJ43" s="289"/>
      <c r="AK43" s="289"/>
      <c r="AL43" s="289"/>
      <c r="AM43" s="154">
        <f t="array" ref="AM43">ROUNDUP(_xlfn.IFS(AM40&lt;2,1,AND(AM40&lt;=2,AM40&lt;6),AM40-1,AM40&gt;=6,AM40/2*3),1)</f>
        <v>1</v>
      </c>
      <c r="AN43" s="199"/>
    </row>
    <row r="44" spans="1:40" s="145" customFormat="1" ht="5.0999999999999996" customHeight="1">
      <c r="A44" s="159"/>
      <c r="B44" s="159"/>
      <c r="C44" s="159"/>
      <c r="D44" s="159"/>
      <c r="E44" s="159"/>
      <c r="F44" s="159"/>
      <c r="G44" s="159"/>
      <c r="H44" s="159"/>
      <c r="I44" s="159"/>
      <c r="J44" s="147"/>
      <c r="K44" s="147"/>
      <c r="L44" s="147"/>
      <c r="M44" s="201"/>
      <c r="N44" s="147"/>
      <c r="W44" s="155"/>
      <c r="X44" s="147"/>
      <c r="Y44" s="147"/>
      <c r="Z44" s="147"/>
      <c r="AA44" s="147"/>
      <c r="AB44" s="147"/>
      <c r="AC44" s="147"/>
      <c r="AD44" s="147"/>
      <c r="AE44" s="147"/>
      <c r="AF44" s="147"/>
      <c r="AG44" s="147"/>
      <c r="AH44" s="147"/>
      <c r="AI44" s="147"/>
      <c r="AJ44" s="201"/>
      <c r="AK44" s="147"/>
      <c r="AL44" s="155"/>
      <c r="AM44" s="155"/>
      <c r="AN44" s="149"/>
    </row>
    <row r="45" spans="1:40" s="145" customFormat="1" ht="21" customHeight="1">
      <c r="A45" s="156" t="s">
        <v>253</v>
      </c>
      <c r="C45" s="161"/>
      <c r="D45" s="161"/>
      <c r="E45" s="161"/>
      <c r="F45" s="161"/>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61"/>
      <c r="AM45" s="161"/>
      <c r="AN45" s="149"/>
    </row>
    <row r="46" spans="1:40" s="145" customFormat="1" ht="24.95" customHeight="1">
      <c r="A46" s="149"/>
      <c r="B46" s="155"/>
      <c r="C46" s="179" t="str">
        <v>管理者</v>
      </c>
      <c r="D46" s="188"/>
      <c r="E46" s="160" t="str">
        <v>サービス提供責任者</v>
      </c>
      <c r="F46" s="160"/>
      <c r="G46" s="160"/>
      <c r="H46" s="160"/>
      <c r="I46" s="179" t="str">
        <v>従業者</v>
      </c>
      <c r="J46" s="188"/>
      <c r="K46" s="188"/>
      <c r="L46" s="188"/>
      <c r="M46" s="188"/>
      <c r="N46" s="189"/>
      <c r="O46" s="274"/>
      <c r="P46" s="274"/>
      <c r="Q46" s="274"/>
      <c r="R46" s="274"/>
      <c r="S46" s="274"/>
      <c r="T46" s="274"/>
      <c r="U46" s="274"/>
      <c r="V46" s="274"/>
      <c r="W46" s="274"/>
      <c r="X46" s="274"/>
      <c r="Y46" s="274"/>
      <c r="Z46" s="274"/>
      <c r="AA46" s="274"/>
      <c r="AB46" s="274"/>
      <c r="AC46" s="274"/>
      <c r="AD46" s="274"/>
      <c r="AE46" s="274"/>
      <c r="AF46" s="274"/>
      <c r="AG46" s="274"/>
      <c r="AH46" s="274"/>
      <c r="AI46" s="274"/>
      <c r="AJ46" s="274"/>
      <c r="AK46" s="274"/>
      <c r="AL46" s="274"/>
      <c r="AM46" s="274"/>
      <c r="AN46" s="149"/>
    </row>
    <row r="47" spans="1:40" s="145" customFormat="1" ht="18" customHeight="1">
      <c r="A47" s="149"/>
      <c r="B47" s="155"/>
      <c r="C47" s="154" t="s">
        <v>254</v>
      </c>
      <c r="D47" s="154" t="s">
        <v>255</v>
      </c>
      <c r="E47" s="157" t="s">
        <v>254</v>
      </c>
      <c r="F47" s="157" t="s">
        <v>255</v>
      </c>
      <c r="G47" s="157"/>
      <c r="H47" s="157"/>
      <c r="I47" s="154" t="s">
        <v>254</v>
      </c>
      <c r="J47" s="168"/>
      <c r="K47" s="199"/>
      <c r="L47" s="154" t="s">
        <v>255</v>
      </c>
      <c r="M47" s="168"/>
      <c r="N47" s="199"/>
      <c r="O47" s="155"/>
      <c r="P47" s="155"/>
      <c r="Q47" s="155"/>
      <c r="R47" s="155"/>
      <c r="S47" s="155"/>
      <c r="T47" s="155"/>
      <c r="U47" s="155"/>
      <c r="V47" s="155"/>
      <c r="W47" s="155"/>
      <c r="X47" s="155"/>
      <c r="Y47" s="155"/>
      <c r="Z47" s="155"/>
      <c r="AA47" s="155"/>
      <c r="AB47" s="155"/>
      <c r="AC47" s="155"/>
      <c r="AD47" s="155"/>
      <c r="AE47" s="155"/>
      <c r="AF47" s="155"/>
      <c r="AG47" s="155"/>
      <c r="AH47" s="155"/>
      <c r="AI47" s="155"/>
      <c r="AJ47" s="155"/>
      <c r="AK47" s="155"/>
      <c r="AL47" s="155"/>
      <c r="AM47" s="155"/>
      <c r="AN47" s="149"/>
    </row>
    <row r="48" spans="1:40" s="145" customFormat="1" ht="18" customHeight="1">
      <c r="A48" s="149"/>
      <c r="B48" s="157" t="s">
        <v>257</v>
      </c>
      <c r="C48" s="157">
        <f>COUNTIFS($B$11:$B$30,C$46,$C$11:$C$30,"A",$E$11:$E$30,"*")</f>
        <v>1</v>
      </c>
      <c r="D48" s="157">
        <f>COUNTIFS($B$11:$B$30,C$46,$C$11:$C$30,"B",$E$11:$E$30,"*")</f>
        <v>0</v>
      </c>
      <c r="E48" s="157">
        <f>COUNTIFS($B$11:$B$30,E$46,$C$11:$C$30,"A",$E$11:$E$30,"*")</f>
        <v>1</v>
      </c>
      <c r="F48" s="154">
        <f>COUNTIFS($B$11:$B$30,E$46,$C$11:$C$30,"B",$E$11:$E$30,"*")</f>
        <v>0</v>
      </c>
      <c r="G48" s="168"/>
      <c r="H48" s="199"/>
      <c r="I48" s="154">
        <f>COUNTIFS($B$11:$B$30,I$46,$C$11:$C$30,"A",$E$11:$E$30,"*")</f>
        <v>1</v>
      </c>
      <c r="J48" s="168"/>
      <c r="K48" s="199"/>
      <c r="L48" s="154">
        <f>COUNTIFS($B$11:$B$30,I$46,$C$11:$C$30,"B",$E$11:$E$30,"*")</f>
        <v>0</v>
      </c>
      <c r="M48" s="168"/>
      <c r="N48" s="199"/>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49"/>
    </row>
    <row r="49" spans="1:40" s="145" customFormat="1" ht="18" customHeight="1">
      <c r="A49" s="149"/>
      <c r="B49" s="160" t="s">
        <v>259</v>
      </c>
      <c r="C49" s="259"/>
      <c r="D49" s="259"/>
      <c r="E49" s="157">
        <f>COUNTIFS($B$11:$B$30,E$46,$C$11:$C$30,"C",$E$11:$E$30,"*")</f>
        <v>0</v>
      </c>
      <c r="F49" s="154">
        <f>COUNTIFS($B$11:$B$30,E$46,$C$11:$C$30,"D",$E$11:$E$30,"*")</f>
        <v>0</v>
      </c>
      <c r="G49" s="168"/>
      <c r="H49" s="199"/>
      <c r="I49" s="154">
        <f>COUNTIFS($B$11:$B$30,I$46,$C$11:$C$30,"C",$E$11:$E$30,"*")</f>
        <v>1</v>
      </c>
      <c r="J49" s="168"/>
      <c r="K49" s="199"/>
      <c r="L49" s="154">
        <f>COUNTIFS($B$11:$B$30,I$46,$C$11:$C$30,"D",$E$11:$E$30,"*")</f>
        <v>0</v>
      </c>
      <c r="M49" s="168"/>
      <c r="N49" s="199"/>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49"/>
    </row>
    <row r="50" spans="1:40" s="145" customFormat="1" ht="18" customHeight="1">
      <c r="A50" s="149"/>
      <c r="B50" s="160" t="s">
        <v>260</v>
      </c>
      <c r="C50" s="260"/>
      <c r="D50" s="263"/>
      <c r="E50" s="154">
        <f>IF($AK$3="４週",SUMIFS($AK$11:$AK$30,$B$11:$B$30,E46)/4/$AH$5,IF($AK$3="歴月",SUMIFS($AK$11:$AK$30,$B$11:$B$30,E46)/$AL$5,"記載する期間を選択してください"))</f>
        <v>1</v>
      </c>
      <c r="F50" s="168"/>
      <c r="G50" s="168"/>
      <c r="H50" s="199"/>
      <c r="I50" s="154">
        <f>IF($AK$3="４週",SUMIFS($AK$11:$AK$30,$B$11:$B$30,I46)/4/$AH$5,IF($AK$3="歴月",SUMIFS($AK$11:$AK$30,$B$11:$B$30,I46)/$AL$5,"記載する期間を選択してください"))</f>
        <v>1.5</v>
      </c>
      <c r="J50" s="168"/>
      <c r="K50" s="168"/>
      <c r="L50" s="168"/>
      <c r="M50" s="168"/>
      <c r="N50" s="199"/>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49"/>
    </row>
    <row r="51" spans="1:40" s="145" customFormat="1" ht="5.0999999999999996" customHeight="1">
      <c r="A51" s="149"/>
      <c r="C51" s="180">
        <v>2</v>
      </c>
      <c r="D51" s="180"/>
      <c r="E51" s="180">
        <v>3</v>
      </c>
      <c r="F51" s="180"/>
      <c r="G51" s="180"/>
      <c r="H51" s="180"/>
      <c r="I51" s="180">
        <v>4</v>
      </c>
      <c r="J51" s="180"/>
      <c r="K51" s="180"/>
      <c r="L51" s="180"/>
      <c r="M51" s="180"/>
      <c r="N51" s="180"/>
      <c r="O51" s="180">
        <v>5</v>
      </c>
      <c r="P51" s="180"/>
      <c r="Q51" s="180"/>
      <c r="R51" s="180"/>
      <c r="S51" s="180"/>
      <c r="T51" s="180"/>
      <c r="U51" s="180">
        <v>6</v>
      </c>
      <c r="V51" s="180"/>
      <c r="W51" s="180"/>
      <c r="X51" s="180"/>
      <c r="Y51" s="180"/>
      <c r="Z51" s="180"/>
      <c r="AA51" s="180">
        <v>7</v>
      </c>
      <c r="AB51" s="180"/>
      <c r="AC51" s="180"/>
      <c r="AD51" s="180"/>
      <c r="AE51" s="180"/>
      <c r="AF51" s="180"/>
      <c r="AG51" s="180">
        <v>8</v>
      </c>
      <c r="AH51" s="180"/>
      <c r="AI51" s="180"/>
      <c r="AJ51" s="180"/>
      <c r="AK51" s="180"/>
      <c r="AL51" s="180">
        <v>9</v>
      </c>
      <c r="AM51" s="161"/>
      <c r="AN51" s="149"/>
    </row>
    <row r="52" spans="1:40" ht="15" customHeight="1">
      <c r="A52" s="147" t="s">
        <v>176</v>
      </c>
      <c r="B52" s="230"/>
      <c r="C52" s="230"/>
      <c r="D52" s="230"/>
      <c r="E52" s="230"/>
      <c r="F52" s="236"/>
      <c r="G52" s="230"/>
      <c r="H52" s="180"/>
      <c r="I52" s="180"/>
      <c r="J52" s="180"/>
      <c r="K52" s="180"/>
      <c r="L52" s="180"/>
      <c r="M52" s="180"/>
      <c r="N52" s="180"/>
      <c r="O52" s="180"/>
      <c r="P52" s="180"/>
      <c r="Q52" s="180"/>
      <c r="R52" s="180">
        <v>6</v>
      </c>
      <c r="S52" s="180"/>
      <c r="T52" s="180"/>
      <c r="U52" s="180"/>
      <c r="V52" s="180"/>
      <c r="W52" s="180"/>
      <c r="X52" s="180">
        <v>7</v>
      </c>
      <c r="Y52" s="180"/>
      <c r="Z52" s="180"/>
      <c r="AA52" s="180"/>
      <c r="AB52" s="180"/>
      <c r="AC52" s="180"/>
      <c r="AD52" s="180">
        <v>8</v>
      </c>
      <c r="AE52" s="180"/>
      <c r="AF52" s="180"/>
      <c r="AG52" s="243"/>
      <c r="AH52" s="243"/>
      <c r="AI52" s="243"/>
      <c r="AJ52" s="243">
        <v>9</v>
      </c>
      <c r="AK52" s="180"/>
      <c r="AL52" s="180"/>
      <c r="AM52" s="149"/>
    </row>
    <row r="53" spans="1:40" s="147" customFormat="1" ht="15" customHeight="1">
      <c r="A53" s="147" t="s">
        <v>58</v>
      </c>
      <c r="B53" s="159"/>
      <c r="C53" s="159"/>
      <c r="D53" s="159"/>
      <c r="E53" s="159"/>
      <c r="F53" s="159"/>
      <c r="G53" s="159"/>
      <c r="H53" s="156"/>
      <c r="I53" s="156"/>
      <c r="J53" s="156"/>
      <c r="K53" s="156"/>
      <c r="L53" s="156"/>
      <c r="M53" s="156"/>
    </row>
    <row r="54" spans="1:40" s="147" customFormat="1" ht="15" customHeight="1">
      <c r="A54" s="147" t="s">
        <v>177</v>
      </c>
      <c r="B54" s="159"/>
      <c r="C54" s="159"/>
      <c r="D54" s="159"/>
      <c r="E54" s="159"/>
      <c r="F54" s="159"/>
      <c r="G54" s="159"/>
      <c r="H54" s="156"/>
      <c r="I54" s="156"/>
      <c r="J54" s="156"/>
      <c r="K54" s="156"/>
      <c r="L54" s="156"/>
      <c r="M54" s="156"/>
    </row>
    <row r="55" spans="1:40" s="147" customFormat="1" ht="15" customHeight="1">
      <c r="A55" s="147" t="s">
        <v>46</v>
      </c>
      <c r="B55" s="159"/>
      <c r="C55" s="159"/>
      <c r="D55" s="159"/>
      <c r="E55" s="159"/>
      <c r="F55" s="159"/>
      <c r="G55" s="159"/>
      <c r="H55" s="156"/>
      <c r="I55" s="156"/>
      <c r="J55" s="156"/>
      <c r="K55" s="156"/>
      <c r="L55" s="156"/>
      <c r="M55" s="156"/>
    </row>
    <row r="56" spans="1:40" s="147" customFormat="1" ht="15" customHeight="1">
      <c r="A56" s="147" t="s">
        <v>178</v>
      </c>
      <c r="B56" s="159"/>
      <c r="C56" s="159"/>
      <c r="D56" s="159"/>
      <c r="E56" s="159"/>
      <c r="F56" s="159"/>
      <c r="G56" s="159"/>
      <c r="H56" s="156"/>
      <c r="I56" s="156"/>
      <c r="J56" s="156"/>
      <c r="K56" s="156"/>
      <c r="L56" s="156"/>
      <c r="M56" s="156"/>
    </row>
    <row r="57" spans="1:40" ht="15" customHeight="1">
      <c r="A57" s="147" t="s">
        <v>179</v>
      </c>
      <c r="B57" s="169"/>
      <c r="C57" s="147"/>
      <c r="D57" s="147"/>
      <c r="E57" s="147"/>
      <c r="F57" s="147"/>
      <c r="G57" s="147"/>
    </row>
    <row r="58" spans="1:40" ht="15" customHeight="1">
      <c r="A58" s="147" t="s">
        <v>180</v>
      </c>
      <c r="B58" s="169"/>
      <c r="C58" s="147"/>
      <c r="D58" s="147"/>
      <c r="E58" s="147"/>
      <c r="F58" s="147"/>
      <c r="G58" s="147"/>
    </row>
    <row r="59" spans="1:40" ht="15" customHeight="1">
      <c r="A59" s="147"/>
      <c r="B59" s="157" t="s">
        <v>182</v>
      </c>
      <c r="C59" s="157" t="s">
        <v>183</v>
      </c>
      <c r="D59" s="157"/>
      <c r="E59" s="157"/>
      <c r="F59" s="147"/>
      <c r="G59" s="147"/>
    </row>
    <row r="60" spans="1:40" ht="15" customHeight="1">
      <c r="A60" s="147"/>
      <c r="B60" s="170" t="s">
        <v>186</v>
      </c>
      <c r="C60" s="181" t="s">
        <v>187</v>
      </c>
      <c r="D60" s="181"/>
      <c r="E60" s="181"/>
      <c r="F60" s="147"/>
      <c r="G60" s="147"/>
    </row>
    <row r="61" spans="1:40" ht="15" customHeight="1">
      <c r="A61" s="147"/>
      <c r="B61" s="170" t="s">
        <v>188</v>
      </c>
      <c r="C61" s="181" t="s">
        <v>189</v>
      </c>
      <c r="D61" s="181"/>
      <c r="E61" s="181"/>
      <c r="F61" s="147"/>
      <c r="G61" s="147"/>
    </row>
    <row r="62" spans="1:40" ht="15" customHeight="1">
      <c r="A62" s="147"/>
      <c r="B62" s="170" t="s">
        <v>190</v>
      </c>
      <c r="C62" s="181" t="s">
        <v>191</v>
      </c>
      <c r="D62" s="181"/>
      <c r="E62" s="181"/>
      <c r="F62" s="147"/>
      <c r="G62" s="147"/>
    </row>
    <row r="63" spans="1:40" ht="15" customHeight="1">
      <c r="A63" s="147"/>
      <c r="B63" s="170" t="s">
        <v>193</v>
      </c>
      <c r="C63" s="181" t="s">
        <v>194</v>
      </c>
      <c r="D63" s="181"/>
      <c r="E63" s="181"/>
      <c r="F63" s="147"/>
      <c r="G63" s="147"/>
    </row>
    <row r="64" spans="1:40" ht="15" customHeight="1">
      <c r="A64" s="147"/>
      <c r="B64" s="147" t="s">
        <v>196</v>
      </c>
      <c r="C64" s="147"/>
      <c r="D64" s="147"/>
      <c r="E64" s="147"/>
      <c r="F64" s="147"/>
      <c r="G64" s="147"/>
    </row>
    <row r="65" spans="1:7" ht="15" customHeight="1">
      <c r="A65" s="147"/>
      <c r="B65" s="147" t="s">
        <v>35</v>
      </c>
      <c r="C65" s="147"/>
      <c r="D65" s="147"/>
      <c r="E65" s="147"/>
      <c r="F65" s="147"/>
      <c r="G65" s="147"/>
    </row>
    <row r="66" spans="1:7" ht="15" customHeight="1">
      <c r="A66" s="147"/>
      <c r="B66" s="147" t="s">
        <v>197</v>
      </c>
      <c r="C66" s="147"/>
      <c r="D66" s="147"/>
      <c r="E66" s="147"/>
      <c r="F66" s="147"/>
      <c r="G66" s="147"/>
    </row>
    <row r="67" spans="1:7" ht="15" customHeight="1">
      <c r="A67" s="147" t="s">
        <v>198</v>
      </c>
      <c r="B67" s="169"/>
      <c r="C67" s="147"/>
      <c r="D67" s="147"/>
      <c r="E67" s="147"/>
      <c r="F67" s="147"/>
      <c r="G67" s="147"/>
    </row>
    <row r="68" spans="1:7" ht="15" customHeight="1">
      <c r="A68" s="147" t="s">
        <v>2</v>
      </c>
      <c r="B68" s="169"/>
      <c r="C68" s="147"/>
      <c r="D68" s="147"/>
      <c r="E68" s="147"/>
      <c r="F68" s="147"/>
      <c r="G68" s="147"/>
    </row>
    <row r="69" spans="1:7" ht="15" customHeight="1">
      <c r="A69" s="147" t="s">
        <v>199</v>
      </c>
      <c r="B69" s="169"/>
      <c r="C69" s="147"/>
      <c r="D69" s="147"/>
      <c r="E69" s="147"/>
      <c r="F69" s="147"/>
      <c r="G69" s="147"/>
    </row>
    <row r="70" spans="1:7" ht="15" customHeight="1">
      <c r="A70" s="147" t="s">
        <v>200</v>
      </c>
      <c r="B70" s="169"/>
      <c r="C70" s="147"/>
      <c r="D70" s="147"/>
      <c r="E70" s="147"/>
      <c r="F70" s="147"/>
      <c r="G70" s="147"/>
    </row>
    <row r="71" spans="1:7" ht="15" customHeight="1">
      <c r="A71" s="147" t="s">
        <v>202</v>
      </c>
      <c r="B71" s="169"/>
      <c r="C71" s="147"/>
      <c r="D71" s="147"/>
      <c r="E71" s="147"/>
      <c r="F71" s="147"/>
      <c r="G71" s="147"/>
    </row>
    <row r="72" spans="1:7" ht="15" customHeight="1">
      <c r="A72" s="147" t="s">
        <v>204</v>
      </c>
      <c r="B72" s="169"/>
      <c r="C72" s="147"/>
      <c r="D72" s="147"/>
      <c r="E72" s="147"/>
      <c r="F72" s="147"/>
      <c r="G72" s="147"/>
    </row>
    <row r="73" spans="1:7" ht="15" customHeight="1">
      <c r="A73" s="147"/>
      <c r="B73" s="147" t="s">
        <v>104</v>
      </c>
      <c r="C73" s="147"/>
      <c r="D73" s="147"/>
      <c r="E73" s="147"/>
      <c r="F73" s="147"/>
      <c r="G73" s="147"/>
    </row>
    <row r="74" spans="1:7" ht="15" customHeight="1">
      <c r="A74" s="147"/>
      <c r="B74" s="147" t="s">
        <v>206</v>
      </c>
      <c r="C74" s="147"/>
      <c r="D74" s="147"/>
      <c r="E74" s="147"/>
      <c r="F74" s="147"/>
      <c r="G74" s="147"/>
    </row>
    <row r="75" spans="1:7" ht="15" customHeight="1">
      <c r="A75" s="147" t="s">
        <v>138</v>
      </c>
      <c r="B75" s="169"/>
      <c r="C75" s="147"/>
      <c r="D75" s="147"/>
      <c r="E75" s="147"/>
      <c r="F75" s="147"/>
      <c r="G75" s="147"/>
    </row>
    <row r="76" spans="1:7" ht="15" customHeight="1">
      <c r="A76" s="147" t="s">
        <v>208</v>
      </c>
      <c r="B76" s="169"/>
      <c r="C76" s="147"/>
      <c r="D76" s="147"/>
      <c r="E76" s="147"/>
      <c r="F76" s="147"/>
      <c r="G76" s="147"/>
    </row>
    <row r="77" spans="1:7" ht="15" customHeight="1">
      <c r="A77" s="147" t="s">
        <v>209</v>
      </c>
      <c r="B77" s="169"/>
      <c r="C77" s="147"/>
      <c r="D77" s="147"/>
      <c r="E77" s="147"/>
      <c r="F77" s="147"/>
      <c r="G77" s="147"/>
    </row>
    <row r="78" spans="1:7" ht="15" customHeight="1">
      <c r="A78" s="147" t="s">
        <v>211</v>
      </c>
      <c r="B78" s="169"/>
      <c r="C78" s="147"/>
      <c r="D78" s="147"/>
      <c r="E78" s="147"/>
      <c r="F78" s="147"/>
      <c r="G78" s="147"/>
    </row>
    <row r="79" spans="1:7" ht="15" customHeight="1">
      <c r="A79" s="147" t="s">
        <v>213</v>
      </c>
      <c r="B79" s="169"/>
      <c r="C79" s="147"/>
      <c r="D79" s="147"/>
      <c r="E79" s="147"/>
      <c r="F79" s="147"/>
      <c r="G79" s="147"/>
    </row>
    <row r="80" spans="1:7" ht="15" customHeight="1">
      <c r="A80" s="147" t="s">
        <v>66</v>
      </c>
      <c r="B80" s="169"/>
      <c r="C80" s="147"/>
      <c r="D80" s="147"/>
      <c r="E80" s="147"/>
      <c r="F80" s="147"/>
      <c r="G80" s="147"/>
    </row>
    <row r="81" spans="1:7" ht="15" customHeight="1">
      <c r="A81" s="147" t="s">
        <v>215</v>
      </c>
      <c r="B81" s="169"/>
      <c r="C81" s="147"/>
      <c r="D81" s="147"/>
      <c r="E81" s="147"/>
      <c r="F81" s="147"/>
      <c r="G81" s="147"/>
    </row>
    <row r="82" spans="1:7" ht="15" customHeight="1">
      <c r="A82" s="147" t="s">
        <v>216</v>
      </c>
      <c r="B82" s="169"/>
      <c r="C82" s="147"/>
      <c r="D82" s="147"/>
      <c r="E82" s="147"/>
      <c r="F82" s="147"/>
      <c r="G82" s="147"/>
    </row>
  </sheetData>
  <mergeCells count="130">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A42:C42"/>
    <mergeCell ref="F42:H42"/>
    <mergeCell ref="I42:K42"/>
    <mergeCell ref="Q42:AG42"/>
    <mergeCell ref="AH42:AI42"/>
    <mergeCell ref="AK42:AL42"/>
    <mergeCell ref="I43:K43"/>
    <mergeCell ref="N43:AG43"/>
    <mergeCell ref="AH43:AL43"/>
    <mergeCell ref="AM43:A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L44 I44 X38 U38 I34:I37 L34:L36"/>
    <dataValidation type="whole" operator="greaterThanOrEqual" allowBlank="1" showDropDown="0" showInputMessage="1" showErrorMessage="1" sqref="D40:F41">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1" sqref="M40:M43">
      <formula1>"○"</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6"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80"/>
  <sheetViews>
    <sheetView showGridLines="0" view="pageBreakPreview" zoomScale="85" zoomScaleSheetLayoutView="85" workbookViewId="0">
      <selection activeCell="AP3" sqref="AP3"/>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268</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151</v>
      </c>
      <c r="AH5" s="208">
        <v>40</v>
      </c>
      <c r="AI5" s="208"/>
      <c r="AJ5" s="208"/>
      <c r="AK5" s="204" t="s">
        <v>152</v>
      </c>
      <c r="AL5" s="215">
        <v>160</v>
      </c>
      <c r="AM5" s="204" t="s">
        <v>153</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154</v>
      </c>
      <c r="B7" s="163" t="s">
        <v>136</v>
      </c>
      <c r="C7" s="172" t="s">
        <v>156</v>
      </c>
      <c r="D7" s="157" t="s">
        <v>158</v>
      </c>
      <c r="E7" s="154" t="s">
        <v>159</v>
      </c>
      <c r="F7" s="193" t="s">
        <v>162</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163</v>
      </c>
      <c r="AL7" s="160" t="s">
        <v>165</v>
      </c>
      <c r="AM7" s="220" t="s">
        <v>3</v>
      </c>
      <c r="AN7" s="220"/>
    </row>
    <row r="8" spans="1:40" ht="15" customHeight="1">
      <c r="A8" s="152"/>
      <c r="B8" s="164"/>
      <c r="C8" s="173"/>
      <c r="D8" s="157"/>
      <c r="E8" s="154"/>
      <c r="F8" s="157" t="s">
        <v>167</v>
      </c>
      <c r="G8" s="157"/>
      <c r="H8" s="157"/>
      <c r="I8" s="157"/>
      <c r="J8" s="157"/>
      <c r="K8" s="157"/>
      <c r="L8" s="157"/>
      <c r="M8" s="157" t="s">
        <v>168</v>
      </c>
      <c r="N8" s="157"/>
      <c r="O8" s="157"/>
      <c r="P8" s="157"/>
      <c r="Q8" s="157"/>
      <c r="R8" s="157"/>
      <c r="S8" s="157"/>
      <c r="T8" s="157" t="s">
        <v>170</v>
      </c>
      <c r="U8" s="157"/>
      <c r="V8" s="157"/>
      <c r="W8" s="157"/>
      <c r="X8" s="157"/>
      <c r="Y8" s="157"/>
      <c r="Z8" s="157"/>
      <c r="AA8" s="157" t="s">
        <v>173</v>
      </c>
      <c r="AB8" s="157"/>
      <c r="AC8" s="157"/>
      <c r="AD8" s="157"/>
      <c r="AE8" s="157"/>
      <c r="AF8" s="157"/>
      <c r="AG8" s="157"/>
      <c r="AH8" s="157" t="s">
        <v>174</v>
      </c>
      <c r="AI8" s="157"/>
      <c r="AJ8" s="157"/>
      <c r="AK8" s="189"/>
      <c r="AL8" s="160"/>
      <c r="AM8" s="220"/>
      <c r="AN8" s="220"/>
    </row>
    <row r="9" spans="1:40" ht="15" customHeight="1">
      <c r="A9" s="152"/>
      <c r="B9" s="165" t="s">
        <v>221</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t="s">
        <v>223</v>
      </c>
      <c r="C11" s="175" t="s">
        <v>186</v>
      </c>
      <c r="D11" s="183"/>
      <c r="E11" s="183" t="s">
        <v>224</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14">
        <f t="shared" ref="AK11:AK31" si="0">+SUM(F11:AJ11)</f>
        <v>160</v>
      </c>
      <c r="AL11" s="216">
        <f t="shared" ref="AL11:AL31" si="1">IF($AK$3="４週",AK11/4,AK11/(DAY(EOMONTH($F$9,0))/7))</f>
        <v>40</v>
      </c>
      <c r="AM11" s="221"/>
      <c r="AN11" s="221"/>
    </row>
    <row r="12" spans="1:40" ht="18" customHeight="1">
      <c r="A12" s="153">
        <v>2</v>
      </c>
      <c r="B12" s="229" t="s">
        <v>270</v>
      </c>
      <c r="C12" s="175" t="s">
        <v>186</v>
      </c>
      <c r="D12" s="183"/>
      <c r="E12" s="183" t="s">
        <v>400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si="0"/>
        <v>160</v>
      </c>
      <c r="AL12" s="216">
        <f t="shared" si="1"/>
        <v>40</v>
      </c>
      <c r="AM12" s="221"/>
      <c r="AN12" s="221"/>
    </row>
    <row r="13" spans="1:40" ht="18" customHeight="1">
      <c r="A13" s="153">
        <v>3</v>
      </c>
      <c r="B13" s="229" t="s">
        <v>272</v>
      </c>
      <c r="C13" s="175" t="s">
        <v>186</v>
      </c>
      <c r="D13" s="183"/>
      <c r="E13" s="183" t="s">
        <v>27</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0" ht="18" customHeight="1">
      <c r="A14" s="153">
        <v>4</v>
      </c>
      <c r="B14" s="229" t="s">
        <v>273</v>
      </c>
      <c r="C14" s="175" t="s">
        <v>186</v>
      </c>
      <c r="D14" s="183" t="s">
        <v>403</v>
      </c>
      <c r="E14" s="183" t="s">
        <v>401</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186"/>
      <c r="AI14" s="186"/>
      <c r="AJ14" s="186"/>
      <c r="AK14" s="214">
        <f t="shared" si="0"/>
        <v>160</v>
      </c>
      <c r="AL14" s="216">
        <f t="shared" si="1"/>
        <v>40</v>
      </c>
      <c r="AM14" s="221"/>
      <c r="AN14" s="221"/>
    </row>
    <row r="15" spans="1:40" ht="18" customHeight="1">
      <c r="A15" s="153">
        <v>5</v>
      </c>
      <c r="B15" s="229" t="s">
        <v>273</v>
      </c>
      <c r="C15" s="176" t="s">
        <v>186</v>
      </c>
      <c r="D15" s="183" t="s">
        <v>34</v>
      </c>
      <c r="E15" s="183" t="s">
        <v>369</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186"/>
      <c r="AI15" s="186"/>
      <c r="AJ15" s="186"/>
      <c r="AK15" s="214">
        <f t="shared" si="0"/>
        <v>160</v>
      </c>
      <c r="AL15" s="216">
        <f t="shared" si="1"/>
        <v>40</v>
      </c>
      <c r="AM15" s="221"/>
      <c r="AN15" s="221"/>
    </row>
    <row r="16" spans="1:40" ht="18" customHeight="1">
      <c r="A16" s="153">
        <v>6</v>
      </c>
      <c r="B16" s="229" t="s">
        <v>271</v>
      </c>
      <c r="C16" s="176" t="s">
        <v>186</v>
      </c>
      <c r="D16" s="183"/>
      <c r="E16" s="183" t="s">
        <v>386</v>
      </c>
      <c r="F16" s="186">
        <v>8</v>
      </c>
      <c r="G16" s="186">
        <v>8</v>
      </c>
      <c r="H16" s="186">
        <v>8</v>
      </c>
      <c r="I16" s="186"/>
      <c r="J16" s="186"/>
      <c r="K16" s="186">
        <v>8</v>
      </c>
      <c r="L16" s="186">
        <v>8</v>
      </c>
      <c r="M16" s="186">
        <v>8</v>
      </c>
      <c r="N16" s="186">
        <v>8</v>
      </c>
      <c r="O16" s="186">
        <v>8</v>
      </c>
      <c r="P16" s="186"/>
      <c r="Q16" s="186"/>
      <c r="R16" s="186">
        <v>8</v>
      </c>
      <c r="S16" s="186">
        <v>8</v>
      </c>
      <c r="T16" s="186">
        <v>8</v>
      </c>
      <c r="U16" s="186">
        <v>8</v>
      </c>
      <c r="V16" s="186">
        <v>8</v>
      </c>
      <c r="W16" s="186"/>
      <c r="X16" s="186"/>
      <c r="Y16" s="186">
        <v>8</v>
      </c>
      <c r="Z16" s="186">
        <v>8</v>
      </c>
      <c r="AA16" s="186">
        <v>8</v>
      </c>
      <c r="AB16" s="186">
        <v>8</v>
      </c>
      <c r="AC16" s="186">
        <v>8</v>
      </c>
      <c r="AD16" s="186"/>
      <c r="AE16" s="186"/>
      <c r="AF16" s="186">
        <v>8</v>
      </c>
      <c r="AG16" s="186">
        <v>8</v>
      </c>
      <c r="AH16" s="186"/>
      <c r="AI16" s="186"/>
      <c r="AJ16" s="186"/>
      <c r="AK16" s="214">
        <f t="shared" si="0"/>
        <v>160</v>
      </c>
      <c r="AL16" s="216">
        <f t="shared" si="1"/>
        <v>40</v>
      </c>
      <c r="AM16" s="221"/>
      <c r="AN16" s="221"/>
    </row>
    <row r="17" spans="1:40" ht="18" customHeight="1">
      <c r="A17" s="153">
        <v>7</v>
      </c>
      <c r="B17" s="229" t="s">
        <v>271</v>
      </c>
      <c r="C17" s="176" t="s">
        <v>186</v>
      </c>
      <c r="D17" s="183"/>
      <c r="E17" s="183" t="s">
        <v>402</v>
      </c>
      <c r="F17" s="186">
        <v>8</v>
      </c>
      <c r="G17" s="186">
        <v>8</v>
      </c>
      <c r="H17" s="186">
        <v>8</v>
      </c>
      <c r="I17" s="186"/>
      <c r="J17" s="186"/>
      <c r="K17" s="186">
        <v>8</v>
      </c>
      <c r="L17" s="186">
        <v>8</v>
      </c>
      <c r="M17" s="186">
        <v>8</v>
      </c>
      <c r="N17" s="186">
        <v>8</v>
      </c>
      <c r="O17" s="186">
        <v>8</v>
      </c>
      <c r="P17" s="186"/>
      <c r="Q17" s="186"/>
      <c r="R17" s="186">
        <v>8</v>
      </c>
      <c r="S17" s="186">
        <v>8</v>
      </c>
      <c r="T17" s="186">
        <v>8</v>
      </c>
      <c r="U17" s="186">
        <v>8</v>
      </c>
      <c r="V17" s="186">
        <v>8</v>
      </c>
      <c r="W17" s="186"/>
      <c r="X17" s="186"/>
      <c r="Y17" s="186">
        <v>8</v>
      </c>
      <c r="Z17" s="186">
        <v>8</v>
      </c>
      <c r="AA17" s="186">
        <v>8</v>
      </c>
      <c r="AB17" s="186">
        <v>8</v>
      </c>
      <c r="AC17" s="186">
        <v>8</v>
      </c>
      <c r="AD17" s="186"/>
      <c r="AE17" s="186"/>
      <c r="AF17" s="186">
        <v>8</v>
      </c>
      <c r="AG17" s="186">
        <v>8</v>
      </c>
      <c r="AH17" s="186"/>
      <c r="AI17" s="186"/>
      <c r="AJ17" s="186"/>
      <c r="AK17" s="214">
        <f t="shared" si="0"/>
        <v>160</v>
      </c>
      <c r="AL17" s="216">
        <f t="shared" si="1"/>
        <v>40</v>
      </c>
      <c r="AM17" s="221"/>
      <c r="AN17" s="221"/>
    </row>
    <row r="18" spans="1:40" ht="18" customHeight="1">
      <c r="A18" s="153">
        <v>8</v>
      </c>
      <c r="B18" s="229"/>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0" ht="18" customHeight="1">
      <c r="A19" s="153">
        <v>9</v>
      </c>
      <c r="B19" s="229"/>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0" ht="18" customHeight="1">
      <c r="A20" s="153">
        <v>10</v>
      </c>
      <c r="B20" s="229"/>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0" ht="18" customHeight="1">
      <c r="A21" s="153">
        <v>11</v>
      </c>
      <c r="B21" s="229"/>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0" ht="18" customHeight="1">
      <c r="A22" s="153">
        <v>12</v>
      </c>
      <c r="B22" s="229"/>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0" ht="18" customHeight="1">
      <c r="A23" s="153">
        <v>13</v>
      </c>
      <c r="B23" s="229"/>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0" ht="18" customHeight="1">
      <c r="A24" s="153">
        <v>14</v>
      </c>
      <c r="B24" s="229"/>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0" ht="18" customHeight="1">
      <c r="A25" s="153">
        <v>15</v>
      </c>
      <c r="B25" s="229"/>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0" ht="18" customHeight="1">
      <c r="A26" s="153">
        <v>16</v>
      </c>
      <c r="B26" s="229"/>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0" ht="18" customHeight="1">
      <c r="A27" s="153">
        <v>17</v>
      </c>
      <c r="B27" s="229"/>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0" ht="18" customHeight="1">
      <c r="A28" s="153">
        <v>18</v>
      </c>
      <c r="B28" s="229"/>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0" ht="18" customHeight="1">
      <c r="A29" s="153">
        <v>19</v>
      </c>
      <c r="B29" s="229"/>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0" ht="18" customHeight="1">
      <c r="A30" s="153">
        <v>20</v>
      </c>
      <c r="B30" s="229"/>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0" ht="18" customHeight="1">
      <c r="A31" s="154" t="s">
        <v>144</v>
      </c>
      <c r="B31" s="168"/>
      <c r="C31" s="168"/>
      <c r="D31" s="168"/>
      <c r="E31" s="168"/>
      <c r="F31" s="178">
        <f t="shared" ref="F31:AJ31" si="2">+SUM(F11:F30)</f>
        <v>56</v>
      </c>
      <c r="G31" s="178">
        <f t="shared" si="2"/>
        <v>56</v>
      </c>
      <c r="H31" s="178">
        <f t="shared" si="2"/>
        <v>56</v>
      </c>
      <c r="I31" s="178">
        <f t="shared" si="2"/>
        <v>0</v>
      </c>
      <c r="J31" s="178">
        <f t="shared" si="2"/>
        <v>0</v>
      </c>
      <c r="K31" s="178">
        <f t="shared" si="2"/>
        <v>56</v>
      </c>
      <c r="L31" s="178">
        <f t="shared" si="2"/>
        <v>56</v>
      </c>
      <c r="M31" s="178">
        <f t="shared" si="2"/>
        <v>56</v>
      </c>
      <c r="N31" s="178">
        <f t="shared" si="2"/>
        <v>56</v>
      </c>
      <c r="O31" s="178">
        <f t="shared" si="2"/>
        <v>56</v>
      </c>
      <c r="P31" s="178">
        <f t="shared" si="2"/>
        <v>0</v>
      </c>
      <c r="Q31" s="178">
        <f t="shared" si="2"/>
        <v>0</v>
      </c>
      <c r="R31" s="178">
        <f t="shared" si="2"/>
        <v>56</v>
      </c>
      <c r="S31" s="178">
        <f t="shared" si="2"/>
        <v>56</v>
      </c>
      <c r="T31" s="178">
        <f t="shared" si="2"/>
        <v>56</v>
      </c>
      <c r="U31" s="178">
        <f t="shared" si="2"/>
        <v>56</v>
      </c>
      <c r="V31" s="178">
        <f t="shared" si="2"/>
        <v>56</v>
      </c>
      <c r="W31" s="178">
        <f t="shared" si="2"/>
        <v>0</v>
      </c>
      <c r="X31" s="178">
        <f t="shared" si="2"/>
        <v>0</v>
      </c>
      <c r="Y31" s="178">
        <f t="shared" si="2"/>
        <v>56</v>
      </c>
      <c r="Z31" s="178">
        <f t="shared" si="2"/>
        <v>56</v>
      </c>
      <c r="AA31" s="178">
        <f t="shared" si="2"/>
        <v>56</v>
      </c>
      <c r="AB31" s="178">
        <f t="shared" si="2"/>
        <v>56</v>
      </c>
      <c r="AC31" s="178">
        <f t="shared" si="2"/>
        <v>56</v>
      </c>
      <c r="AD31" s="178">
        <f t="shared" si="2"/>
        <v>0</v>
      </c>
      <c r="AE31" s="178">
        <f t="shared" si="2"/>
        <v>0</v>
      </c>
      <c r="AF31" s="178">
        <f t="shared" si="2"/>
        <v>56</v>
      </c>
      <c r="AG31" s="178">
        <f t="shared" si="2"/>
        <v>56</v>
      </c>
      <c r="AH31" s="178">
        <f t="shared" si="2"/>
        <v>0</v>
      </c>
      <c r="AI31" s="178">
        <f t="shared" si="2"/>
        <v>0</v>
      </c>
      <c r="AJ31" s="178">
        <f t="shared" si="2"/>
        <v>0</v>
      </c>
      <c r="AK31" s="214">
        <f t="shared" si="0"/>
        <v>1120</v>
      </c>
      <c r="AL31" s="216">
        <f t="shared" si="1"/>
        <v>280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56" t="s">
        <v>33</v>
      </c>
      <c r="B35" s="155"/>
      <c r="C35" s="155"/>
      <c r="D35" s="155"/>
      <c r="E35" s="155"/>
      <c r="F35" s="155"/>
      <c r="G35" s="147"/>
      <c r="H35" s="147"/>
      <c r="I35" s="147"/>
      <c r="J35" s="147"/>
      <c r="K35" s="147"/>
      <c r="L35" s="147"/>
      <c r="M35" s="147"/>
      <c r="N35" s="147"/>
      <c r="O35" s="147"/>
      <c r="AM35" s="155"/>
      <c r="AN35" s="149"/>
    </row>
    <row r="36" spans="1:43" ht="24.95" customHeight="1">
      <c r="A36" s="157"/>
      <c r="B36" s="157"/>
      <c r="C36" s="157"/>
      <c r="D36" s="185">
        <v>4</v>
      </c>
      <c r="E36" s="185">
        <v>5</v>
      </c>
      <c r="F36" s="185">
        <v>6</v>
      </c>
      <c r="G36" s="185"/>
      <c r="H36" s="185"/>
      <c r="I36" s="185">
        <v>7</v>
      </c>
      <c r="J36" s="185"/>
      <c r="K36" s="185"/>
      <c r="L36" s="185">
        <v>8</v>
      </c>
      <c r="M36" s="185"/>
      <c r="N36" s="185"/>
      <c r="O36" s="185">
        <v>9</v>
      </c>
      <c r="P36" s="185"/>
      <c r="Q36" s="185"/>
      <c r="R36" s="185">
        <v>10</v>
      </c>
      <c r="S36" s="185"/>
      <c r="T36" s="185"/>
      <c r="U36" s="185">
        <v>11</v>
      </c>
      <c r="V36" s="185"/>
      <c r="W36" s="185"/>
      <c r="X36" s="185">
        <v>12</v>
      </c>
      <c r="Y36" s="185"/>
      <c r="Z36" s="185"/>
      <c r="AA36" s="185">
        <v>1</v>
      </c>
      <c r="AB36" s="185"/>
      <c r="AC36" s="185"/>
      <c r="AD36" s="185">
        <v>2</v>
      </c>
      <c r="AE36" s="185"/>
      <c r="AF36" s="185"/>
      <c r="AG36" s="185">
        <v>3</v>
      </c>
      <c r="AH36" s="185"/>
      <c r="AI36" s="185"/>
      <c r="AJ36" s="157" t="s">
        <v>275</v>
      </c>
      <c r="AK36" s="157"/>
      <c r="AL36" s="160" t="s">
        <v>276</v>
      </c>
      <c r="AM36" s="187"/>
      <c r="AN36" s="187"/>
      <c r="AO36" s="187"/>
      <c r="AP36" s="187"/>
      <c r="AQ36" s="187"/>
    </row>
    <row r="37" spans="1:43" ht="18" customHeight="1">
      <c r="A37" s="158" t="s">
        <v>277</v>
      </c>
      <c r="B37" s="158"/>
      <c r="C37" s="158"/>
      <c r="D37" s="186">
        <v>1400</v>
      </c>
      <c r="E37" s="186">
        <v>1310</v>
      </c>
      <c r="F37" s="186">
        <v>1400</v>
      </c>
      <c r="G37" s="186"/>
      <c r="H37" s="186"/>
      <c r="I37" s="186">
        <v>1470</v>
      </c>
      <c r="J37" s="186"/>
      <c r="K37" s="186"/>
      <c r="L37" s="186">
        <v>1470</v>
      </c>
      <c r="M37" s="186"/>
      <c r="N37" s="186"/>
      <c r="O37" s="186">
        <v>1330</v>
      </c>
      <c r="P37" s="186"/>
      <c r="Q37" s="186"/>
      <c r="R37" s="186">
        <v>1400</v>
      </c>
      <c r="S37" s="186"/>
      <c r="T37" s="186"/>
      <c r="U37" s="186">
        <v>1400</v>
      </c>
      <c r="V37" s="186"/>
      <c r="W37" s="186"/>
      <c r="X37" s="186">
        <v>1330</v>
      </c>
      <c r="Y37" s="186"/>
      <c r="Z37" s="186"/>
      <c r="AA37" s="186">
        <v>1330</v>
      </c>
      <c r="AB37" s="186"/>
      <c r="AC37" s="186"/>
      <c r="AD37" s="186">
        <v>1330</v>
      </c>
      <c r="AE37" s="186"/>
      <c r="AF37" s="186"/>
      <c r="AG37" s="186">
        <v>1400</v>
      </c>
      <c r="AH37" s="186"/>
      <c r="AI37" s="186"/>
      <c r="AJ37" s="181">
        <f>SUM(D37:AI37)</f>
        <v>16570</v>
      </c>
      <c r="AK37" s="181"/>
      <c r="AL37" s="217">
        <f>ROUNDUP(AJ37/AJ38,1)</f>
        <v>70</v>
      </c>
      <c r="AM37" s="187"/>
      <c r="AN37" s="187"/>
      <c r="AO37" s="187"/>
      <c r="AP37" s="187"/>
      <c r="AQ37" s="187"/>
    </row>
    <row r="38" spans="1:43" ht="18" customHeight="1">
      <c r="A38" s="158" t="s">
        <v>279</v>
      </c>
      <c r="B38" s="158"/>
      <c r="C38" s="158"/>
      <c r="D38" s="186">
        <v>20</v>
      </c>
      <c r="E38" s="186">
        <v>19</v>
      </c>
      <c r="F38" s="186">
        <v>20</v>
      </c>
      <c r="G38" s="186"/>
      <c r="H38" s="186"/>
      <c r="I38" s="186">
        <v>21</v>
      </c>
      <c r="J38" s="186"/>
      <c r="K38" s="186"/>
      <c r="L38" s="186">
        <v>21</v>
      </c>
      <c r="M38" s="186"/>
      <c r="N38" s="186"/>
      <c r="O38" s="186">
        <v>19</v>
      </c>
      <c r="P38" s="186"/>
      <c r="Q38" s="186"/>
      <c r="R38" s="186">
        <v>20</v>
      </c>
      <c r="S38" s="186"/>
      <c r="T38" s="186"/>
      <c r="U38" s="186">
        <v>20</v>
      </c>
      <c r="V38" s="186"/>
      <c r="W38" s="186"/>
      <c r="X38" s="186">
        <v>19</v>
      </c>
      <c r="Y38" s="186"/>
      <c r="Z38" s="186"/>
      <c r="AA38" s="186">
        <v>19</v>
      </c>
      <c r="AB38" s="186"/>
      <c r="AC38" s="186"/>
      <c r="AD38" s="186">
        <v>19</v>
      </c>
      <c r="AE38" s="186"/>
      <c r="AF38" s="186"/>
      <c r="AG38" s="186">
        <v>20</v>
      </c>
      <c r="AH38" s="186"/>
      <c r="AI38" s="186"/>
      <c r="AJ38" s="181">
        <f>+SUM(D38:AI38)</f>
        <v>237</v>
      </c>
      <c r="AK38" s="181"/>
      <c r="AL38" s="218"/>
      <c r="AM38" s="187"/>
      <c r="AN38" s="187"/>
      <c r="AO38" s="187"/>
      <c r="AP38" s="187"/>
      <c r="AQ38" s="187"/>
    </row>
    <row r="39" spans="1:43" ht="5.0999999999999996" customHeight="1">
      <c r="A39" s="159"/>
      <c r="B39" s="159"/>
      <c r="C39" s="159"/>
      <c r="D39" s="187"/>
      <c r="E39" s="187"/>
      <c r="F39" s="187"/>
      <c r="G39" s="187"/>
      <c r="H39" s="18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201"/>
      <c r="AK39" s="147"/>
      <c r="AL39" s="155"/>
      <c r="AM39" s="155"/>
      <c r="AN39" s="149"/>
    </row>
    <row r="40" spans="1:43" ht="18" customHeight="1">
      <c r="A40" s="156" t="s">
        <v>229</v>
      </c>
      <c r="B40" s="147"/>
      <c r="D40" s="147"/>
      <c r="E40" s="147"/>
      <c r="F40" s="147"/>
      <c r="G40" s="147"/>
      <c r="H40" s="147"/>
      <c r="I40" s="147"/>
      <c r="J40" s="147"/>
      <c r="K40" s="147"/>
      <c r="L40" s="147"/>
      <c r="M40" s="147"/>
      <c r="N40" s="147"/>
      <c r="O40" s="147"/>
      <c r="P40" s="147"/>
      <c r="Q40" s="147"/>
      <c r="R40" s="147"/>
      <c r="S40" s="147"/>
      <c r="T40" s="147"/>
      <c r="U40" s="147"/>
      <c r="V40" s="147"/>
      <c r="W40" s="155"/>
      <c r="X40" s="147"/>
      <c r="Y40" s="147"/>
      <c r="Z40" s="147"/>
      <c r="AA40" s="147"/>
      <c r="AB40" s="147"/>
      <c r="AC40" s="147"/>
      <c r="AD40" s="147"/>
      <c r="AE40" s="147"/>
      <c r="AF40" s="147"/>
      <c r="AG40" s="147"/>
      <c r="AH40" s="147"/>
      <c r="AI40" s="147"/>
      <c r="AJ40" s="201"/>
      <c r="AK40" s="147"/>
      <c r="AL40" s="155"/>
      <c r="AM40" s="155"/>
      <c r="AN40" s="149"/>
    </row>
    <row r="41" spans="1:43" ht="18" customHeight="1">
      <c r="A41" s="157" t="s">
        <v>90</v>
      </c>
      <c r="B41" s="157"/>
      <c r="C41" s="157" t="s">
        <v>270</v>
      </c>
      <c r="D41" s="157"/>
      <c r="E41" s="157" t="s">
        <v>273</v>
      </c>
      <c r="F41" s="157"/>
      <c r="G41" s="157"/>
      <c r="H41" s="157"/>
      <c r="I41" s="157" t="s">
        <v>271</v>
      </c>
      <c r="J41" s="157"/>
      <c r="K41" s="157"/>
      <c r="L41" s="157"/>
      <c r="M41" s="157"/>
      <c r="N41" s="157"/>
      <c r="O41" s="187"/>
      <c r="P41" s="187"/>
      <c r="Q41" s="187"/>
      <c r="R41" s="187"/>
      <c r="S41" s="187"/>
      <c r="T41" s="187"/>
      <c r="U41" s="187"/>
      <c r="W41" s="155"/>
      <c r="X41" s="147"/>
      <c r="Y41" s="147"/>
      <c r="Z41" s="147"/>
      <c r="AA41" s="147"/>
      <c r="AB41" s="147"/>
      <c r="AC41" s="147"/>
      <c r="AD41" s="147"/>
      <c r="AE41" s="147"/>
      <c r="AF41" s="147"/>
      <c r="AG41" s="147"/>
      <c r="AH41" s="147"/>
      <c r="AI41" s="147"/>
      <c r="AJ41" s="201"/>
      <c r="AK41" s="147"/>
      <c r="AL41" s="155"/>
      <c r="AM41" s="155"/>
      <c r="AN41" s="149"/>
    </row>
    <row r="42" spans="1:43" ht="18" customHeight="1">
      <c r="A42" s="160" t="s">
        <v>62</v>
      </c>
      <c r="B42" s="160"/>
      <c r="C42" s="178">
        <f>ROUNDDOWN(IF(AL37&lt;=60,1,1+ROUNDUP((AL37-60)/40,0)),1)</f>
        <v>2</v>
      </c>
      <c r="D42" s="178"/>
      <c r="E42" s="178">
        <f>ROUNDDOWN(AL37/2,1)</f>
        <v>35</v>
      </c>
      <c r="F42" s="178"/>
      <c r="G42" s="178"/>
      <c r="H42" s="178"/>
      <c r="I42" s="178">
        <f>ROUNDDOWN(AL37/4,1)</f>
        <v>17.5</v>
      </c>
      <c r="J42" s="178"/>
      <c r="K42" s="178"/>
      <c r="L42" s="178"/>
      <c r="M42" s="178"/>
      <c r="N42" s="178"/>
      <c r="O42" s="187"/>
      <c r="P42" s="187"/>
      <c r="Q42" s="187"/>
      <c r="R42" s="187"/>
      <c r="S42" s="187"/>
      <c r="T42" s="187"/>
      <c r="U42" s="187"/>
      <c r="W42" s="155"/>
      <c r="X42" s="147"/>
      <c r="Y42" s="147"/>
      <c r="Z42" s="147"/>
      <c r="AA42" s="147"/>
      <c r="AB42" s="147"/>
      <c r="AC42" s="147"/>
      <c r="AD42" s="147"/>
      <c r="AE42" s="147"/>
      <c r="AF42" s="147"/>
      <c r="AG42" s="147"/>
      <c r="AH42" s="147"/>
      <c r="AI42" s="147"/>
      <c r="AJ42" s="201"/>
      <c r="AK42" s="147"/>
      <c r="AL42" s="155"/>
      <c r="AM42" s="155"/>
      <c r="AN42" s="149"/>
    </row>
    <row r="43" spans="1:43" s="145" customFormat="1" ht="21" customHeight="1">
      <c r="A43" s="156" t="s">
        <v>253</v>
      </c>
      <c r="C43" s="161"/>
      <c r="D43" s="161"/>
      <c r="E43" s="161"/>
      <c r="F43" s="161"/>
      <c r="G43" s="149"/>
      <c r="H43" s="149"/>
      <c r="I43" s="149"/>
      <c r="J43" s="149"/>
      <c r="K43" s="149"/>
      <c r="L43" s="149"/>
      <c r="M43" s="149"/>
      <c r="N43" s="149"/>
      <c r="O43" s="149"/>
      <c r="P43" s="149"/>
      <c r="Q43" s="149"/>
      <c r="R43" s="149"/>
      <c r="S43" s="149"/>
      <c r="T43" s="149"/>
      <c r="U43" s="149"/>
      <c r="V43" s="149"/>
      <c r="W43" s="149"/>
      <c r="X43" s="149"/>
      <c r="Y43" s="149"/>
      <c r="Z43" s="149"/>
      <c r="AA43" s="149"/>
      <c r="AB43" s="149"/>
      <c r="AC43" s="149"/>
      <c r="AD43" s="149"/>
      <c r="AE43" s="149"/>
      <c r="AF43" s="149"/>
      <c r="AG43" s="149"/>
      <c r="AH43" s="149"/>
      <c r="AI43" s="149"/>
      <c r="AJ43" s="149"/>
      <c r="AK43" s="149"/>
      <c r="AL43" s="161"/>
      <c r="AM43" s="161"/>
      <c r="AN43" s="149"/>
    </row>
    <row r="44" spans="1:43" s="145" customFormat="1" ht="24.95" customHeight="1">
      <c r="A44" s="149"/>
      <c r="B44" s="155"/>
      <c r="C44" s="179" t="str">
        <v>管理者</v>
      </c>
      <c r="D44" s="188"/>
      <c r="E44" s="160" t="str">
        <v>サービス管理責任者</v>
      </c>
      <c r="F44" s="160"/>
      <c r="G44" s="160"/>
      <c r="H44" s="160"/>
      <c r="I44" s="179" t="str">
        <v>医師</v>
      </c>
      <c r="J44" s="188"/>
      <c r="K44" s="188"/>
      <c r="L44" s="188"/>
      <c r="M44" s="188"/>
      <c r="N44" s="189"/>
      <c r="O44" s="179" t="str">
        <v>看護職員</v>
      </c>
      <c r="P44" s="188"/>
      <c r="Q44" s="188"/>
      <c r="R44" s="188"/>
      <c r="S44" s="188"/>
      <c r="T44" s="189"/>
      <c r="U44" s="179" t="str">
        <v>生活支援員</v>
      </c>
      <c r="V44" s="188"/>
      <c r="W44" s="188"/>
      <c r="X44" s="188"/>
      <c r="Y44" s="188"/>
      <c r="Z44" s="189"/>
      <c r="AA44" s="179" t="str">
        <v>-</v>
      </c>
      <c r="AB44" s="188"/>
      <c r="AC44" s="188"/>
      <c r="AD44" s="188"/>
      <c r="AE44" s="188"/>
      <c r="AF44" s="189"/>
      <c r="AG44" s="160" t="str">
        <v>-</v>
      </c>
      <c r="AH44" s="160"/>
      <c r="AI44" s="160"/>
      <c r="AJ44" s="160"/>
      <c r="AK44" s="160"/>
      <c r="AL44" s="160" t="str">
        <v>-</v>
      </c>
      <c r="AM44" s="160"/>
      <c r="AN44" s="149"/>
    </row>
    <row r="45" spans="1:43" s="145" customFormat="1" ht="18" customHeight="1">
      <c r="A45" s="149"/>
      <c r="B45" s="155"/>
      <c r="C45" s="154" t="s">
        <v>254</v>
      </c>
      <c r="D45" s="154" t="s">
        <v>255</v>
      </c>
      <c r="E45" s="157" t="s">
        <v>254</v>
      </c>
      <c r="F45" s="157" t="s">
        <v>255</v>
      </c>
      <c r="G45" s="157"/>
      <c r="H45" s="157"/>
      <c r="I45" s="154" t="s">
        <v>254</v>
      </c>
      <c r="J45" s="168"/>
      <c r="K45" s="199"/>
      <c r="L45" s="154" t="s">
        <v>255</v>
      </c>
      <c r="M45" s="168"/>
      <c r="N45" s="199"/>
      <c r="O45" s="154" t="s">
        <v>254</v>
      </c>
      <c r="P45" s="168"/>
      <c r="Q45" s="199"/>
      <c r="R45" s="154" t="s">
        <v>255</v>
      </c>
      <c r="S45" s="168"/>
      <c r="T45" s="199"/>
      <c r="U45" s="154" t="s">
        <v>254</v>
      </c>
      <c r="V45" s="168"/>
      <c r="W45" s="199"/>
      <c r="X45" s="154" t="s">
        <v>255</v>
      </c>
      <c r="Y45" s="168"/>
      <c r="Z45" s="199"/>
      <c r="AA45" s="154" t="s">
        <v>254</v>
      </c>
      <c r="AB45" s="168"/>
      <c r="AC45" s="199"/>
      <c r="AD45" s="154" t="s">
        <v>255</v>
      </c>
      <c r="AE45" s="168"/>
      <c r="AF45" s="199"/>
      <c r="AG45" s="154" t="s">
        <v>254</v>
      </c>
      <c r="AH45" s="168"/>
      <c r="AI45" s="199"/>
      <c r="AJ45" s="154" t="s">
        <v>255</v>
      </c>
      <c r="AK45" s="199"/>
      <c r="AL45" s="157" t="s">
        <v>61</v>
      </c>
      <c r="AM45" s="157" t="s">
        <v>280</v>
      </c>
      <c r="AN45" s="149"/>
    </row>
    <row r="46" spans="1:43" s="145" customFormat="1" ht="18" customHeight="1">
      <c r="A46" s="149"/>
      <c r="B46" s="157" t="s">
        <v>257</v>
      </c>
      <c r="C46" s="157">
        <f>COUNTIFS($B$11:$B$30,C$44,$C$11:$C$30,"A",$E$11:$E$30,"*")</f>
        <v>1</v>
      </c>
      <c r="D46" s="157">
        <f>COUNTIFS($B$11:$B$30,C$44,$C$11:$C$30,"B",$E$11:$E$30,"*")</f>
        <v>0</v>
      </c>
      <c r="E46" s="157">
        <f>COUNTIFS($B$11:$B$30,E$44,$C$11:$C$30,"A",$E$11:$E$30,"*")</f>
        <v>1</v>
      </c>
      <c r="F46" s="154">
        <f>COUNTIFS($B$11:$B$30,E$44,$C$11:$C$30,"B",$E$11:$E$30,"*")</f>
        <v>0</v>
      </c>
      <c r="G46" s="168"/>
      <c r="H46" s="199"/>
      <c r="I46" s="154">
        <f>COUNTIFS($B$11:$B$30,I$44,$C$11:$C$30,"A",$E$11:$E$30,"*")</f>
        <v>1</v>
      </c>
      <c r="J46" s="168"/>
      <c r="K46" s="199"/>
      <c r="L46" s="154">
        <f>COUNTIFS($B$11:$B$30,I$44,$C$11:$C$30,"B",$E$11:$E$30,"*")</f>
        <v>0</v>
      </c>
      <c r="M46" s="168"/>
      <c r="N46" s="199"/>
      <c r="O46" s="154">
        <f>COUNTIFS($B$11:$B$30,O$44,$C$11:$C$30,"A",$E$11:$E$30,"*")</f>
        <v>2</v>
      </c>
      <c r="P46" s="168"/>
      <c r="Q46" s="199"/>
      <c r="R46" s="154">
        <f>COUNTIFS($B$11:$B$30,O$44,$C$11:$C$30,"B",$E$11:$E$30,"*")</f>
        <v>0</v>
      </c>
      <c r="S46" s="168"/>
      <c r="T46" s="199"/>
      <c r="U46" s="154">
        <f>COUNTIFS($B$11:$B$30,U$44,$C$11:$C$30,"A",$E$11:$E$30,"*")</f>
        <v>2</v>
      </c>
      <c r="V46" s="168"/>
      <c r="W46" s="199"/>
      <c r="X46" s="154">
        <f>COUNTIFS($B$11:$B$30,U$44,$C$11:$C$30,"B",$E$11:$E$30,"*")</f>
        <v>0</v>
      </c>
      <c r="Y46" s="168"/>
      <c r="Z46" s="199"/>
      <c r="AA46" s="154">
        <f>COUNTIFS($B$11:$B$30,AA$44,$C$11:$C$30,"A",$E$11:$E$30,"*")</f>
        <v>0</v>
      </c>
      <c r="AB46" s="168"/>
      <c r="AC46" s="199"/>
      <c r="AD46" s="154">
        <f>COUNTIFS($B$11:$B$30,AA$44,$C$11:$C$30,"B",$E$11:$E$30,"*")</f>
        <v>0</v>
      </c>
      <c r="AE46" s="168"/>
      <c r="AF46" s="199"/>
      <c r="AG46" s="154">
        <f>COUNTIFS($B$11:$B$30,AG$44,$C$11:$C$30,"A",$E$11:$E$30,"*")</f>
        <v>0</v>
      </c>
      <c r="AH46" s="168"/>
      <c r="AI46" s="199"/>
      <c r="AJ46" s="154">
        <f>COUNTIFS($B$11:$B$30,AG$44,$C$11:$C$30,"B",$E$11:$E$30,"*")</f>
        <v>0</v>
      </c>
      <c r="AK46" s="199"/>
      <c r="AL46" s="157">
        <f>COUNTIFS($B$11:$B$30,AL$44,$C$11:$C$30,"A",$E$11:$E$30,"*")</f>
        <v>0</v>
      </c>
      <c r="AM46" s="157">
        <f>COUNTIFS($B$11:$B$30,AL$44,$C$11:$C$30,"B",$E$11:$E$30,"*")</f>
        <v>0</v>
      </c>
      <c r="AN46" s="149"/>
    </row>
    <row r="47" spans="1:43" s="145" customFormat="1" ht="18" customHeight="1">
      <c r="A47" s="149"/>
      <c r="B47" s="160" t="s">
        <v>259</v>
      </c>
      <c r="C47" s="157">
        <f>COUNTIFS($B$11:$B$30,C$44,$C$11:$C$30,"C",$E$11:$E$30,"*")</f>
        <v>0</v>
      </c>
      <c r="D47" s="157">
        <f>COUNTIFS($B$11:$B$30,C$44,$C$11:$C$30,"D",$E$11:$E$30,"*")</f>
        <v>0</v>
      </c>
      <c r="E47" s="157">
        <f>COUNTIFS($B$11:$B$30,E$44,$C$11:$C$30,"C",$E$11:$E$30,"*")</f>
        <v>0</v>
      </c>
      <c r="F47" s="154">
        <f>COUNTIFS($B$11:$B$30,E$44,$C$11:$C$30,"D",$E$11:$E$30,"*")</f>
        <v>0</v>
      </c>
      <c r="G47" s="168"/>
      <c r="H47" s="199"/>
      <c r="I47" s="154">
        <f>COUNTIFS($B$11:$B$30,I$44,$C$11:$C$30,"C",$E$11:$E$30,"*")</f>
        <v>0</v>
      </c>
      <c r="J47" s="168"/>
      <c r="K47" s="199"/>
      <c r="L47" s="154">
        <f>COUNTIFS($B$11:$B$30,I$44,$C$11:$C$30,"D",$E$11:$E$30,"*")</f>
        <v>0</v>
      </c>
      <c r="M47" s="168"/>
      <c r="N47" s="199"/>
      <c r="O47" s="154">
        <f>COUNTIFS($B$11:$B$30,O$44,$C$11:$C$30,"C",$E$11:$E$30,"*")</f>
        <v>0</v>
      </c>
      <c r="P47" s="168"/>
      <c r="Q47" s="199"/>
      <c r="R47" s="154">
        <f>COUNTIFS($B$11:$B$30,O$44,$C$11:$C$30,"D",$E$11:$E$30,"*")</f>
        <v>0</v>
      </c>
      <c r="S47" s="168"/>
      <c r="T47" s="199"/>
      <c r="U47" s="154">
        <f>COUNTIFS($B$11:$B$30,U$44,$C$11:$C$30,"C",$E$11:$E$30,"*")</f>
        <v>0</v>
      </c>
      <c r="V47" s="168"/>
      <c r="W47" s="199"/>
      <c r="X47" s="154">
        <f>COUNTIFS($B$11:$B$30,U$44,$C$11:$C$30,"D",$E$11:$E$30,"*")</f>
        <v>0</v>
      </c>
      <c r="Y47" s="168"/>
      <c r="Z47" s="199"/>
      <c r="AA47" s="154">
        <f>COUNTIFS($B$11:$B$30,AA$44,$C$11:$C$30,"C",$E$11:$E$30,"*")</f>
        <v>0</v>
      </c>
      <c r="AB47" s="168"/>
      <c r="AC47" s="199"/>
      <c r="AD47" s="154">
        <f>COUNTIFS($B$11:$B$30,AA$44,$C$11:$C$30,"D",$E$11:$E$30,"*")</f>
        <v>0</v>
      </c>
      <c r="AE47" s="168"/>
      <c r="AF47" s="199"/>
      <c r="AG47" s="154">
        <f>COUNTIFS($B$11:$B$30,AG$44,$C$11:$C$30,"C",$E$11:$E$30,"*")</f>
        <v>0</v>
      </c>
      <c r="AH47" s="168"/>
      <c r="AI47" s="199"/>
      <c r="AJ47" s="154">
        <f>COUNTIFS($B$11:$B$30,AG$44,$C$11:$C$30,"D",$E$11:$E$30,"*")</f>
        <v>0</v>
      </c>
      <c r="AK47" s="199"/>
      <c r="AL47" s="157">
        <f>COUNTIFS($B$11:$B$30,AL$44,$C$11:$C$30,"C",$E$11:$E$30,"*")</f>
        <v>0</v>
      </c>
      <c r="AM47" s="157">
        <f>COUNTIFS($B$11:$B$30,AL$44,$C$11:$C$30,"D",$E$11:$E$30,"*")</f>
        <v>0</v>
      </c>
      <c r="AN47" s="149"/>
    </row>
    <row r="48" spans="1:43" s="145" customFormat="1" ht="24.95" customHeight="1">
      <c r="A48" s="149"/>
      <c r="B48" s="160" t="s">
        <v>260</v>
      </c>
      <c r="C48" s="179">
        <f>IF($AK$3="４週",SUMIFS($AK$11:$AK$30,$B$11:$B$30,C44)/4/$AH$5,IF($AK$3="歴月",SUMIFS($AK$11:$AK$30,$B$11:$B$30,C44)/$AL$5,"記載する期間を選択してください"))</f>
        <v>1</v>
      </c>
      <c r="D48" s="189"/>
      <c r="E48" s="306">
        <f>IF($AK$3="４週",SUMIFS($AK$11:$AK$30,$B$11:$B$30,E44)/4/$AH$5,IF($AK$3="歴月",SUMIFS($AK$11:$AK$30,$B$11:$B$30,E44)/$AL$5,"記載する期間を選択してください"))</f>
        <v>1</v>
      </c>
      <c r="F48" s="307"/>
      <c r="G48" s="307"/>
      <c r="H48" s="308"/>
      <c r="I48" s="179">
        <f>IF($AK$3="４週",SUMIFS($AK$11:$AK$30,$B$11:$B$30,I44)/4/$AH$5,IF($AK$3="歴月",SUMIFS($AK$11:$AK$30,$B$11:$B$30,I44)/$AL$5,"記載する期間を選択してください"))</f>
        <v>1</v>
      </c>
      <c r="J48" s="188"/>
      <c r="K48" s="188"/>
      <c r="L48" s="188"/>
      <c r="M48" s="188"/>
      <c r="N48" s="189"/>
      <c r="O48" s="179">
        <f>IF($AK$3="４週",SUMIFS($AK$11:$AK$30,$B$11:$B$30,O44)/4/$AH$5,IF($AK$3="歴月",SUMIFS($AK$11:$AK$30,$B$11:$B$30,O44)/$AL$5,"記載する期間を選択してください"))</f>
        <v>2</v>
      </c>
      <c r="P48" s="188"/>
      <c r="Q48" s="188"/>
      <c r="R48" s="188"/>
      <c r="S48" s="188"/>
      <c r="T48" s="189"/>
      <c r="U48" s="179">
        <f>IF($AK$3="４週",SUMIFS($AK$11:$AK$30,$B$11:$B$30,U44)/4/$AH$5,IF($AK$3="歴月",SUMIFS($AK$11:$AK$30,$B$11:$B$30,U44)/$AL$5,"記載する期間を選択してください"))</f>
        <v>2</v>
      </c>
      <c r="V48" s="188"/>
      <c r="W48" s="188"/>
      <c r="X48" s="188"/>
      <c r="Y48" s="188"/>
      <c r="Z48" s="189"/>
      <c r="AA48" s="179">
        <f>IF($AK$3="４週",SUMIFS($AK$11:$AK$30,$B$11:$B$30,AA44)/4/$AH$5,IF($AK$3="歴月",SUMIFS($AK$11:$AK$30,$B$11:$B$30,AA44)/$AL$5,"記載する期間を選択してください"))</f>
        <v>0</v>
      </c>
      <c r="AB48" s="188"/>
      <c r="AC48" s="188"/>
      <c r="AD48" s="188"/>
      <c r="AE48" s="188"/>
      <c r="AF48" s="189"/>
      <c r="AG48" s="179">
        <f>IF($AK$3="４週",SUMIFS($AK$11:$AK$30,$B$11:$B$30,AG44)/4/$AH$5,IF($AK$3="歴月",SUMIFS($AK$11:$AK$30,$B$11:$B$30,AG44)/$AL$5,"記載する期間を選択してください"))</f>
        <v>0</v>
      </c>
      <c r="AH48" s="188"/>
      <c r="AI48" s="188"/>
      <c r="AJ48" s="188"/>
      <c r="AK48" s="189"/>
      <c r="AL48" s="179">
        <f>IF($AK$3="４週",SUMIFS($AK$11:$AK$30,$B$11:$B$30,AL44)/4/$AH$5,IF($AK$3="歴月",SUMIFS($AK$11:$AK$30,$B$11:$B$30,AL44)/$AL$5,"記載する期間を選択してください"))</f>
        <v>0</v>
      </c>
      <c r="AM48" s="189"/>
      <c r="AN48" s="149"/>
    </row>
    <row r="49" spans="1:40" s="145" customFormat="1" ht="5.0999999999999996" customHeight="1">
      <c r="A49" s="149"/>
      <c r="C49" s="180">
        <v>2</v>
      </c>
      <c r="D49" s="180"/>
      <c r="E49" s="180">
        <v>3</v>
      </c>
      <c r="F49" s="180"/>
      <c r="G49" s="180"/>
      <c r="H49" s="180"/>
      <c r="I49" s="180">
        <v>4</v>
      </c>
      <c r="J49" s="180"/>
      <c r="K49" s="180"/>
      <c r="L49" s="180"/>
      <c r="M49" s="180"/>
      <c r="N49" s="180"/>
      <c r="O49" s="180">
        <v>5</v>
      </c>
      <c r="P49" s="180"/>
      <c r="Q49" s="180"/>
      <c r="R49" s="180"/>
      <c r="S49" s="180"/>
      <c r="T49" s="180"/>
      <c r="U49" s="180">
        <v>6</v>
      </c>
      <c r="V49" s="180"/>
      <c r="W49" s="180"/>
      <c r="X49" s="180"/>
      <c r="Y49" s="180"/>
      <c r="Z49" s="180"/>
      <c r="AA49" s="180">
        <v>7</v>
      </c>
      <c r="AB49" s="180"/>
      <c r="AC49" s="180"/>
      <c r="AD49" s="180"/>
      <c r="AE49" s="180"/>
      <c r="AF49" s="180"/>
      <c r="AG49" s="180">
        <v>8</v>
      </c>
      <c r="AH49" s="180"/>
      <c r="AI49" s="180"/>
      <c r="AJ49" s="180"/>
      <c r="AK49" s="180"/>
      <c r="AL49" s="180">
        <v>9</v>
      </c>
      <c r="AM49" s="161"/>
      <c r="AN49" s="149"/>
    </row>
    <row r="50" spans="1:40" ht="15" customHeight="1">
      <c r="A50" s="147" t="s">
        <v>176</v>
      </c>
      <c r="B50" s="230"/>
      <c r="C50" s="230"/>
      <c r="D50" s="230"/>
      <c r="E50" s="230"/>
      <c r="F50" s="236"/>
      <c r="G50" s="230"/>
      <c r="H50" s="180"/>
      <c r="I50" s="180"/>
      <c r="J50" s="180"/>
      <c r="K50" s="180"/>
      <c r="L50" s="180"/>
      <c r="M50" s="180"/>
      <c r="N50" s="180"/>
      <c r="O50" s="180"/>
      <c r="P50" s="180"/>
      <c r="Q50" s="180"/>
      <c r="R50" s="180">
        <v>6</v>
      </c>
      <c r="S50" s="180"/>
      <c r="T50" s="180"/>
      <c r="U50" s="180"/>
      <c r="V50" s="180"/>
      <c r="W50" s="180"/>
      <c r="X50" s="180">
        <v>7</v>
      </c>
      <c r="Y50" s="180"/>
      <c r="Z50" s="180"/>
      <c r="AA50" s="180"/>
      <c r="AB50" s="180"/>
      <c r="AC50" s="180"/>
      <c r="AD50" s="180">
        <v>8</v>
      </c>
      <c r="AE50" s="180"/>
      <c r="AF50" s="180"/>
      <c r="AG50" s="243"/>
      <c r="AH50" s="243"/>
      <c r="AI50" s="243"/>
      <c r="AJ50" s="243">
        <v>9</v>
      </c>
      <c r="AK50" s="180"/>
      <c r="AL50" s="180"/>
      <c r="AM50" s="149"/>
    </row>
    <row r="51" spans="1:40" s="147" customFormat="1" ht="15" customHeight="1">
      <c r="A51" s="147" t="s">
        <v>58</v>
      </c>
      <c r="B51" s="159"/>
      <c r="C51" s="159"/>
      <c r="D51" s="159"/>
      <c r="E51" s="159"/>
      <c r="F51" s="159"/>
      <c r="G51" s="159"/>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row>
    <row r="52" spans="1:40" s="147" customFormat="1" ht="15" customHeight="1">
      <c r="A52" s="147" t="s">
        <v>177</v>
      </c>
      <c r="B52" s="159"/>
      <c r="C52" s="159"/>
      <c r="D52" s="159"/>
      <c r="E52" s="159"/>
      <c r="F52" s="159"/>
      <c r="G52" s="159"/>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row>
    <row r="53" spans="1:40" s="147" customFormat="1" ht="15" customHeight="1">
      <c r="A53" s="147" t="s">
        <v>46</v>
      </c>
      <c r="B53" s="159"/>
      <c r="C53" s="159"/>
      <c r="D53" s="159"/>
      <c r="E53" s="159"/>
      <c r="F53" s="159"/>
      <c r="G53" s="159"/>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row>
    <row r="54" spans="1:40" s="147" customFormat="1" ht="15" customHeight="1">
      <c r="A54" s="147" t="s">
        <v>178</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row>
    <row r="55" spans="1:40" ht="15" customHeight="1">
      <c r="A55" s="147" t="s">
        <v>179</v>
      </c>
      <c r="B55" s="169"/>
      <c r="C55" s="147"/>
      <c r="D55" s="147"/>
      <c r="E55" s="147"/>
      <c r="F55" s="147"/>
      <c r="G55" s="147"/>
    </row>
    <row r="56" spans="1:40" ht="15" customHeight="1">
      <c r="A56" s="147" t="s">
        <v>180</v>
      </c>
      <c r="B56" s="169"/>
      <c r="C56" s="147"/>
      <c r="D56" s="147"/>
      <c r="E56" s="147"/>
      <c r="F56" s="147"/>
      <c r="G56" s="147"/>
    </row>
    <row r="57" spans="1:40" ht="15" customHeight="1">
      <c r="A57" s="147"/>
      <c r="B57" s="157" t="s">
        <v>182</v>
      </c>
      <c r="C57" s="157" t="s">
        <v>183</v>
      </c>
      <c r="D57" s="157"/>
      <c r="E57" s="157"/>
      <c r="F57" s="147"/>
      <c r="G57" s="147"/>
    </row>
    <row r="58" spans="1:40" ht="15" customHeight="1">
      <c r="A58" s="147"/>
      <c r="B58" s="170" t="s">
        <v>186</v>
      </c>
      <c r="C58" s="181" t="s">
        <v>187</v>
      </c>
      <c r="D58" s="181"/>
      <c r="E58" s="181"/>
      <c r="F58" s="147"/>
      <c r="G58" s="147"/>
    </row>
    <row r="59" spans="1:40" ht="15" customHeight="1">
      <c r="A59" s="147"/>
      <c r="B59" s="170" t="s">
        <v>188</v>
      </c>
      <c r="C59" s="181" t="s">
        <v>189</v>
      </c>
      <c r="D59" s="181"/>
      <c r="E59" s="181"/>
      <c r="F59" s="147"/>
      <c r="G59" s="147"/>
    </row>
    <row r="60" spans="1:40" ht="15" customHeight="1">
      <c r="A60" s="147"/>
      <c r="B60" s="170" t="s">
        <v>190</v>
      </c>
      <c r="C60" s="181" t="s">
        <v>191</v>
      </c>
      <c r="D60" s="181"/>
      <c r="E60" s="181"/>
      <c r="F60" s="147"/>
      <c r="G60" s="147"/>
    </row>
    <row r="61" spans="1:40" ht="15" customHeight="1">
      <c r="A61" s="147"/>
      <c r="B61" s="170" t="s">
        <v>193</v>
      </c>
      <c r="C61" s="181" t="s">
        <v>194</v>
      </c>
      <c r="D61" s="181"/>
      <c r="E61" s="181"/>
      <c r="F61" s="147"/>
      <c r="G61" s="147"/>
    </row>
    <row r="62" spans="1:40" ht="15" customHeight="1">
      <c r="A62" s="147"/>
      <c r="B62" s="147" t="s">
        <v>196</v>
      </c>
      <c r="C62" s="147"/>
      <c r="D62" s="147"/>
      <c r="E62" s="147"/>
      <c r="F62" s="147"/>
      <c r="G62" s="147"/>
    </row>
    <row r="63" spans="1:40" ht="15" customHeight="1">
      <c r="A63" s="147"/>
      <c r="B63" s="147" t="s">
        <v>35</v>
      </c>
      <c r="C63" s="147"/>
      <c r="D63" s="147"/>
      <c r="E63" s="147"/>
      <c r="F63" s="147"/>
      <c r="G63" s="147"/>
    </row>
    <row r="64" spans="1:40" ht="15" customHeight="1">
      <c r="A64" s="147"/>
      <c r="B64" s="147" t="s">
        <v>197</v>
      </c>
      <c r="C64" s="147"/>
      <c r="D64" s="147"/>
      <c r="E64" s="147"/>
      <c r="F64" s="147"/>
      <c r="G64" s="147"/>
    </row>
    <row r="65" spans="1:7" ht="15" customHeight="1">
      <c r="A65" s="147" t="s">
        <v>198</v>
      </c>
      <c r="B65" s="169"/>
      <c r="C65" s="147"/>
      <c r="D65" s="147"/>
      <c r="E65" s="147"/>
      <c r="F65" s="147"/>
      <c r="G65" s="147"/>
    </row>
    <row r="66" spans="1:7" ht="15" customHeight="1">
      <c r="A66" s="147" t="s">
        <v>2</v>
      </c>
      <c r="B66" s="169"/>
      <c r="C66" s="147"/>
      <c r="D66" s="147"/>
      <c r="E66" s="147"/>
      <c r="F66" s="147"/>
      <c r="G66" s="147"/>
    </row>
    <row r="67" spans="1:7" ht="15" customHeight="1">
      <c r="A67" s="147" t="s">
        <v>199</v>
      </c>
      <c r="B67" s="169"/>
      <c r="C67" s="147"/>
      <c r="D67" s="147"/>
      <c r="E67" s="147"/>
      <c r="F67" s="147"/>
      <c r="G67" s="147"/>
    </row>
    <row r="68" spans="1:7" ht="15" customHeight="1">
      <c r="A68" s="147" t="s">
        <v>200</v>
      </c>
      <c r="B68" s="169"/>
      <c r="C68" s="147"/>
      <c r="D68" s="147"/>
      <c r="E68" s="147"/>
      <c r="F68" s="147"/>
      <c r="G68" s="147"/>
    </row>
    <row r="69" spans="1:7" ht="15" customHeight="1">
      <c r="A69" s="147" t="s">
        <v>202</v>
      </c>
      <c r="B69" s="169"/>
      <c r="C69" s="147"/>
      <c r="D69" s="147"/>
      <c r="E69" s="147"/>
      <c r="F69" s="147"/>
      <c r="G69" s="147"/>
    </row>
    <row r="70" spans="1:7" ht="15" customHeight="1">
      <c r="A70" s="147" t="s">
        <v>204</v>
      </c>
      <c r="B70" s="169"/>
      <c r="C70" s="147"/>
      <c r="D70" s="147"/>
      <c r="E70" s="147"/>
      <c r="F70" s="147"/>
      <c r="G70" s="147"/>
    </row>
    <row r="71" spans="1:7" ht="15" customHeight="1">
      <c r="A71" s="147"/>
      <c r="B71" s="147" t="s">
        <v>104</v>
      </c>
      <c r="C71" s="147"/>
      <c r="D71" s="147"/>
      <c r="E71" s="147"/>
      <c r="F71" s="147"/>
      <c r="G71" s="147"/>
    </row>
    <row r="72" spans="1:7" ht="15" customHeight="1">
      <c r="A72" s="147"/>
      <c r="B72" s="147" t="s">
        <v>206</v>
      </c>
      <c r="C72" s="147"/>
      <c r="D72" s="147"/>
      <c r="E72" s="147"/>
      <c r="F72" s="147"/>
      <c r="G72" s="147"/>
    </row>
    <row r="73" spans="1:7" ht="15" customHeight="1">
      <c r="A73" s="147" t="s">
        <v>138</v>
      </c>
      <c r="B73" s="169"/>
      <c r="C73" s="147"/>
      <c r="D73" s="147"/>
      <c r="E73" s="147"/>
      <c r="F73" s="147"/>
      <c r="G73" s="147"/>
    </row>
    <row r="74" spans="1:7" ht="15" customHeight="1">
      <c r="A74" s="147" t="s">
        <v>208</v>
      </c>
      <c r="B74" s="169"/>
      <c r="C74" s="147"/>
      <c r="D74" s="147"/>
      <c r="E74" s="147"/>
      <c r="F74" s="147"/>
      <c r="G74" s="147"/>
    </row>
    <row r="75" spans="1:7" ht="15" customHeight="1">
      <c r="A75" s="147" t="s">
        <v>209</v>
      </c>
      <c r="B75" s="169"/>
      <c r="C75" s="147"/>
      <c r="D75" s="147"/>
      <c r="E75" s="147"/>
      <c r="F75" s="147"/>
      <c r="G75" s="147"/>
    </row>
    <row r="76" spans="1:7" ht="15" customHeight="1">
      <c r="A76" s="147" t="s">
        <v>211</v>
      </c>
      <c r="B76" s="169"/>
      <c r="C76" s="147"/>
      <c r="D76" s="147"/>
      <c r="E76" s="147"/>
      <c r="F76" s="147"/>
      <c r="G76" s="147"/>
    </row>
    <row r="77" spans="1:7" ht="15" customHeight="1">
      <c r="A77" s="147" t="s">
        <v>213</v>
      </c>
      <c r="B77" s="169"/>
      <c r="C77" s="147"/>
      <c r="D77" s="147"/>
      <c r="E77" s="147"/>
      <c r="F77" s="147"/>
      <c r="G77" s="147"/>
    </row>
    <row r="78" spans="1:7" ht="15" customHeight="1">
      <c r="A78" s="147" t="s">
        <v>66</v>
      </c>
      <c r="B78" s="169"/>
      <c r="C78" s="147"/>
      <c r="D78" s="147"/>
      <c r="E78" s="147"/>
      <c r="F78" s="147"/>
      <c r="G78" s="147"/>
    </row>
    <row r="79" spans="1:7" ht="15" customHeight="1">
      <c r="A79" s="147" t="s">
        <v>215</v>
      </c>
      <c r="B79" s="169"/>
      <c r="C79" s="147"/>
      <c r="D79" s="147"/>
      <c r="E79" s="147"/>
      <c r="F79" s="147"/>
      <c r="G79" s="147"/>
    </row>
    <row r="80" spans="1:7" ht="15" customHeight="1">
      <c r="A80" s="147" t="s">
        <v>216</v>
      </c>
      <c r="B80" s="169"/>
      <c r="C80" s="147"/>
      <c r="D80" s="147"/>
      <c r="E80" s="147"/>
      <c r="F80" s="147"/>
      <c r="G80" s="147"/>
    </row>
  </sheetData>
  <mergeCells count="145">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41:B41"/>
    <mergeCell ref="C41:D41"/>
    <mergeCell ref="E41:H41"/>
    <mergeCell ref="I41:N41"/>
    <mergeCell ref="A42:B42"/>
    <mergeCell ref="C42:D42"/>
    <mergeCell ref="E42:H42"/>
    <mergeCell ref="I42:N42"/>
    <mergeCell ref="C44:D44"/>
    <mergeCell ref="E44:H44"/>
    <mergeCell ref="I44:N44"/>
    <mergeCell ref="O44:T44"/>
    <mergeCell ref="U44:Z44"/>
    <mergeCell ref="AA44:AF44"/>
    <mergeCell ref="AG44:AK44"/>
    <mergeCell ref="AL44:AM44"/>
    <mergeCell ref="F45:H45"/>
    <mergeCell ref="I45:K45"/>
    <mergeCell ref="L45:N45"/>
    <mergeCell ref="O45:Q45"/>
    <mergeCell ref="R45:T45"/>
    <mergeCell ref="U45:W45"/>
    <mergeCell ref="X45:Z45"/>
    <mergeCell ref="AA45:AC45"/>
    <mergeCell ref="AD45:AF45"/>
    <mergeCell ref="AG45:AI45"/>
    <mergeCell ref="AJ45:AK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C48:D48"/>
    <mergeCell ref="E48:H48"/>
    <mergeCell ref="I48:N48"/>
    <mergeCell ref="O48:T48"/>
    <mergeCell ref="U48:Z48"/>
    <mergeCell ref="AA48:AF48"/>
    <mergeCell ref="AG48:AK48"/>
    <mergeCell ref="AL48:AM48"/>
    <mergeCell ref="C57:E57"/>
    <mergeCell ref="C58:E58"/>
    <mergeCell ref="C59:E59"/>
    <mergeCell ref="C60:E60"/>
    <mergeCell ref="C61:E61"/>
    <mergeCell ref="A7:A10"/>
    <mergeCell ref="B7:B8"/>
    <mergeCell ref="C7:C10"/>
    <mergeCell ref="D7:D10"/>
    <mergeCell ref="E7:E10"/>
    <mergeCell ref="AK7:AK10"/>
    <mergeCell ref="AL7:AL10"/>
    <mergeCell ref="AM7:AN10"/>
    <mergeCell ref="B9:B10"/>
    <mergeCell ref="AL37:AL38"/>
  </mergeCells>
  <phoneticPr fontId="4"/>
  <dataValidations count="6">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 type="whole" operator="greaterThanOrEqual" allowBlank="1" showDropDown="0" showInputMessage="1" showErrorMessage="1" sqref="I37:I38 D37:F38 AG37:AG38 AD37:AD38 AA37:AA38 X37:X38 U37:U38 R37:R38 O37:O38 L37:L38">
      <formula1>0</formula1>
    </dataValidation>
    <dataValidation operator="greaterThanOrEqual" allowBlank="1" showDropDown="0" showInputMessage="1" showErrorMessage="1" sqref="I42 I39:I40 AJ37:AJ38 AL37 L39:L40"/>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3">
    <pageSetUpPr fitToPage="1"/>
  </sheetPr>
  <dimension ref="A1:AQ88"/>
  <sheetViews>
    <sheetView showGridLines="0" view="pageBreakPreview" zoomScale="85" zoomScaleSheetLayoutView="85" workbookViewId="0">
      <selection activeCell="AP3" sqref="AP3"/>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266</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146</v>
      </c>
      <c r="R2" s="202"/>
      <c r="S2" s="200">
        <v>4</v>
      </c>
      <c r="T2" s="200"/>
      <c r="U2" s="202" t="s">
        <v>147</v>
      </c>
      <c r="V2" s="202"/>
      <c r="W2" s="161"/>
      <c r="X2" s="161"/>
      <c r="Y2" s="161"/>
      <c r="Z2" s="149"/>
      <c r="AA2" s="149"/>
      <c r="AC2" s="205"/>
      <c r="AD2" s="161"/>
      <c r="AE2" s="161"/>
      <c r="AF2" s="161"/>
      <c r="AG2" s="161"/>
      <c r="AH2" s="161"/>
      <c r="AI2" s="205" t="s">
        <v>148</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149</v>
      </c>
      <c r="AJ3" s="205"/>
      <c r="AK3" s="213" t="s">
        <v>218</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150</v>
      </c>
      <c r="AJ4" s="205"/>
      <c r="AK4" s="213" t="s">
        <v>397</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151</v>
      </c>
      <c r="AH5" s="208">
        <v>40</v>
      </c>
      <c r="AI5" s="208"/>
      <c r="AJ5" s="208"/>
      <c r="AK5" s="204" t="s">
        <v>152</v>
      </c>
      <c r="AL5" s="215">
        <v>160</v>
      </c>
      <c r="AM5" s="204" t="s">
        <v>153</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154</v>
      </c>
      <c r="B7" s="163" t="s">
        <v>136</v>
      </c>
      <c r="C7" s="172" t="s">
        <v>156</v>
      </c>
      <c r="D7" s="157" t="s">
        <v>158</v>
      </c>
      <c r="E7" s="154" t="s">
        <v>159</v>
      </c>
      <c r="F7" s="193" t="s">
        <v>162</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163</v>
      </c>
      <c r="AL7" s="160" t="s">
        <v>165</v>
      </c>
      <c r="AM7" s="220" t="s">
        <v>3</v>
      </c>
      <c r="AN7" s="220"/>
    </row>
    <row r="8" spans="1:40" ht="15" customHeight="1">
      <c r="A8" s="152"/>
      <c r="B8" s="164"/>
      <c r="C8" s="173"/>
      <c r="D8" s="157"/>
      <c r="E8" s="154"/>
      <c r="F8" s="157" t="s">
        <v>167</v>
      </c>
      <c r="G8" s="157"/>
      <c r="H8" s="157"/>
      <c r="I8" s="157"/>
      <c r="J8" s="157"/>
      <c r="K8" s="157"/>
      <c r="L8" s="157"/>
      <c r="M8" s="157" t="s">
        <v>168</v>
      </c>
      <c r="N8" s="157"/>
      <c r="O8" s="157"/>
      <c r="P8" s="157"/>
      <c r="Q8" s="157"/>
      <c r="R8" s="157"/>
      <c r="S8" s="157"/>
      <c r="T8" s="157" t="s">
        <v>170</v>
      </c>
      <c r="U8" s="157"/>
      <c r="V8" s="157"/>
      <c r="W8" s="157"/>
      <c r="X8" s="157"/>
      <c r="Y8" s="157"/>
      <c r="Z8" s="157"/>
      <c r="AA8" s="157" t="s">
        <v>173</v>
      </c>
      <c r="AB8" s="157"/>
      <c r="AC8" s="157"/>
      <c r="AD8" s="157"/>
      <c r="AE8" s="157"/>
      <c r="AF8" s="157"/>
      <c r="AG8" s="157"/>
      <c r="AH8" s="157" t="s">
        <v>174</v>
      </c>
      <c r="AI8" s="157"/>
      <c r="AJ8" s="157"/>
      <c r="AK8" s="189"/>
      <c r="AL8" s="160"/>
      <c r="AM8" s="220"/>
      <c r="AN8" s="220"/>
    </row>
    <row r="9" spans="1:40" ht="15" customHeight="1">
      <c r="A9" s="152"/>
      <c r="B9" s="165" t="s">
        <v>221</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t="s">
        <v>223</v>
      </c>
      <c r="C11" s="175" t="s">
        <v>186</v>
      </c>
      <c r="D11" s="183"/>
      <c r="E11" s="183" t="s">
        <v>224</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312"/>
      <c r="AI11" s="312"/>
      <c r="AJ11" s="312"/>
      <c r="AK11" s="214">
        <f t="shared" ref="AK11:AK31" si="0">+SUM(F11:AJ11)</f>
        <v>160</v>
      </c>
      <c r="AL11" s="216">
        <f t="shared" ref="AL11:AL31" si="1">IF($AK$3="４週",AK11/4,AK11/(DAY(EOMONTH($F$9,0))/7))</f>
        <v>40</v>
      </c>
      <c r="AM11" s="221"/>
      <c r="AN11" s="221"/>
    </row>
    <row r="12" spans="1:40" ht="18" customHeight="1">
      <c r="A12" s="153">
        <v>2</v>
      </c>
      <c r="B12" s="229" t="s">
        <v>270</v>
      </c>
      <c r="C12" s="175" t="s">
        <v>186</v>
      </c>
      <c r="D12" s="183"/>
      <c r="E12" s="183" t="s">
        <v>400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312"/>
      <c r="AI12" s="312"/>
      <c r="AJ12" s="312"/>
      <c r="AK12" s="214">
        <f t="shared" si="0"/>
        <v>160</v>
      </c>
      <c r="AL12" s="216">
        <f t="shared" si="1"/>
        <v>40</v>
      </c>
      <c r="AM12" s="221"/>
      <c r="AN12" s="221"/>
    </row>
    <row r="13" spans="1:40" ht="16.5" customHeight="1">
      <c r="A13" s="153">
        <v>3</v>
      </c>
      <c r="B13" s="229" t="s">
        <v>272</v>
      </c>
      <c r="C13" s="175" t="s">
        <v>186</v>
      </c>
      <c r="D13" s="183"/>
      <c r="E13" s="183" t="s">
        <v>27</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312"/>
      <c r="AI13" s="312"/>
      <c r="AJ13" s="312"/>
      <c r="AK13" s="214">
        <f t="shared" si="0"/>
        <v>160</v>
      </c>
      <c r="AL13" s="216">
        <f t="shared" si="1"/>
        <v>40</v>
      </c>
      <c r="AM13" s="221"/>
      <c r="AN13" s="221"/>
    </row>
    <row r="14" spans="1:40" ht="18" customHeight="1">
      <c r="A14" s="153">
        <v>4</v>
      </c>
      <c r="B14" s="229" t="s">
        <v>273</v>
      </c>
      <c r="C14" s="175" t="s">
        <v>186</v>
      </c>
      <c r="D14" s="183" t="s">
        <v>403</v>
      </c>
      <c r="E14" s="183" t="s">
        <v>401</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312"/>
      <c r="AI14" s="312"/>
      <c r="AJ14" s="312"/>
      <c r="AK14" s="214">
        <f t="shared" si="0"/>
        <v>160</v>
      </c>
      <c r="AL14" s="216">
        <f t="shared" si="1"/>
        <v>40</v>
      </c>
      <c r="AM14" s="221"/>
      <c r="AN14" s="221"/>
    </row>
    <row r="15" spans="1:40" ht="18" customHeight="1">
      <c r="A15" s="153">
        <v>5</v>
      </c>
      <c r="B15" s="229" t="s">
        <v>273</v>
      </c>
      <c r="C15" s="176" t="s">
        <v>186</v>
      </c>
      <c r="D15" s="183" t="s">
        <v>34</v>
      </c>
      <c r="E15" s="183" t="s">
        <v>369</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312"/>
      <c r="AI15" s="312"/>
      <c r="AJ15" s="312"/>
      <c r="AK15" s="214">
        <f t="shared" si="0"/>
        <v>160</v>
      </c>
      <c r="AL15" s="216">
        <f t="shared" si="1"/>
        <v>40</v>
      </c>
      <c r="AM15" s="221"/>
      <c r="AN15" s="221"/>
    </row>
    <row r="16" spans="1:40" ht="18" customHeight="1">
      <c r="A16" s="153">
        <v>6</v>
      </c>
      <c r="B16" s="229" t="s">
        <v>271</v>
      </c>
      <c r="C16" s="176" t="s">
        <v>186</v>
      </c>
      <c r="D16" s="183"/>
      <c r="E16" s="183" t="s">
        <v>386</v>
      </c>
      <c r="F16" s="186">
        <v>8</v>
      </c>
      <c r="G16" s="186">
        <v>8</v>
      </c>
      <c r="H16" s="186">
        <v>8</v>
      </c>
      <c r="I16" s="186"/>
      <c r="J16" s="186"/>
      <c r="K16" s="186">
        <v>8</v>
      </c>
      <c r="L16" s="186">
        <v>8</v>
      </c>
      <c r="M16" s="186">
        <v>8</v>
      </c>
      <c r="N16" s="186">
        <v>8</v>
      </c>
      <c r="O16" s="186">
        <v>8</v>
      </c>
      <c r="P16" s="186"/>
      <c r="Q16" s="186"/>
      <c r="R16" s="186">
        <v>8</v>
      </c>
      <c r="S16" s="186">
        <v>8</v>
      </c>
      <c r="T16" s="186">
        <v>8</v>
      </c>
      <c r="U16" s="186">
        <v>8</v>
      </c>
      <c r="V16" s="186">
        <v>8</v>
      </c>
      <c r="W16" s="186"/>
      <c r="X16" s="186"/>
      <c r="Y16" s="186">
        <v>8</v>
      </c>
      <c r="Z16" s="186">
        <v>8</v>
      </c>
      <c r="AA16" s="186">
        <v>8</v>
      </c>
      <c r="AB16" s="186">
        <v>8</v>
      </c>
      <c r="AC16" s="186">
        <v>8</v>
      </c>
      <c r="AD16" s="186"/>
      <c r="AE16" s="186"/>
      <c r="AF16" s="186">
        <v>8</v>
      </c>
      <c r="AG16" s="186">
        <v>8</v>
      </c>
      <c r="AH16" s="312"/>
      <c r="AI16" s="312"/>
      <c r="AJ16" s="312"/>
      <c r="AK16" s="214">
        <f t="shared" si="0"/>
        <v>160</v>
      </c>
      <c r="AL16" s="216">
        <f t="shared" si="1"/>
        <v>40</v>
      </c>
      <c r="AM16" s="221"/>
      <c r="AN16" s="221"/>
    </row>
    <row r="17" spans="1:40" ht="18" customHeight="1">
      <c r="A17" s="153">
        <v>7</v>
      </c>
      <c r="B17" s="229" t="s">
        <v>271</v>
      </c>
      <c r="C17" s="176" t="s">
        <v>186</v>
      </c>
      <c r="D17" s="183"/>
      <c r="E17" s="183" t="s">
        <v>402</v>
      </c>
      <c r="F17" s="186">
        <v>8</v>
      </c>
      <c r="G17" s="186">
        <v>8</v>
      </c>
      <c r="H17" s="186">
        <v>8</v>
      </c>
      <c r="I17" s="186"/>
      <c r="J17" s="186"/>
      <c r="K17" s="186">
        <v>8</v>
      </c>
      <c r="L17" s="186">
        <v>8</v>
      </c>
      <c r="M17" s="186">
        <v>8</v>
      </c>
      <c r="N17" s="186">
        <v>8</v>
      </c>
      <c r="O17" s="186">
        <v>8</v>
      </c>
      <c r="P17" s="186"/>
      <c r="Q17" s="186"/>
      <c r="R17" s="186">
        <v>8</v>
      </c>
      <c r="S17" s="186">
        <v>8</v>
      </c>
      <c r="T17" s="186">
        <v>8</v>
      </c>
      <c r="U17" s="186">
        <v>8</v>
      </c>
      <c r="V17" s="186">
        <v>8</v>
      </c>
      <c r="W17" s="186"/>
      <c r="X17" s="186"/>
      <c r="Y17" s="186">
        <v>8</v>
      </c>
      <c r="Z17" s="186">
        <v>8</v>
      </c>
      <c r="AA17" s="186">
        <v>8</v>
      </c>
      <c r="AB17" s="186">
        <v>8</v>
      </c>
      <c r="AC17" s="186">
        <v>8</v>
      </c>
      <c r="AD17" s="186"/>
      <c r="AE17" s="186"/>
      <c r="AF17" s="186">
        <v>8</v>
      </c>
      <c r="AG17" s="186">
        <v>8</v>
      </c>
      <c r="AH17" s="312"/>
      <c r="AI17" s="312"/>
      <c r="AJ17" s="312"/>
      <c r="AK17" s="214">
        <f t="shared" si="0"/>
        <v>160</v>
      </c>
      <c r="AL17" s="216">
        <f t="shared" si="1"/>
        <v>40</v>
      </c>
      <c r="AM17" s="221"/>
      <c r="AN17" s="221"/>
    </row>
    <row r="18" spans="1:40"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row>
    <row r="19" spans="1:40"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row>
    <row r="20" spans="1:40"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row>
    <row r="21" spans="1:40"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144</v>
      </c>
      <c r="B31" s="168"/>
      <c r="C31" s="168"/>
      <c r="D31" s="168"/>
      <c r="E31" s="168"/>
      <c r="F31" s="178">
        <f t="shared" ref="F31:AJ31" si="2">+SUM(F11:F30)</f>
        <v>56</v>
      </c>
      <c r="G31" s="178">
        <f t="shared" si="2"/>
        <v>56</v>
      </c>
      <c r="H31" s="178">
        <f t="shared" si="2"/>
        <v>56</v>
      </c>
      <c r="I31" s="178">
        <f t="shared" si="2"/>
        <v>0</v>
      </c>
      <c r="J31" s="178">
        <f t="shared" si="2"/>
        <v>0</v>
      </c>
      <c r="K31" s="178">
        <f t="shared" si="2"/>
        <v>56</v>
      </c>
      <c r="L31" s="178">
        <f t="shared" si="2"/>
        <v>56</v>
      </c>
      <c r="M31" s="178">
        <f t="shared" si="2"/>
        <v>56</v>
      </c>
      <c r="N31" s="178">
        <f t="shared" si="2"/>
        <v>56</v>
      </c>
      <c r="O31" s="178">
        <f t="shared" si="2"/>
        <v>56</v>
      </c>
      <c r="P31" s="178">
        <f t="shared" si="2"/>
        <v>0</v>
      </c>
      <c r="Q31" s="178">
        <f t="shared" si="2"/>
        <v>0</v>
      </c>
      <c r="R31" s="178">
        <f t="shared" si="2"/>
        <v>56</v>
      </c>
      <c r="S31" s="178">
        <f t="shared" si="2"/>
        <v>56</v>
      </c>
      <c r="T31" s="178">
        <f t="shared" si="2"/>
        <v>56</v>
      </c>
      <c r="U31" s="178">
        <f t="shared" si="2"/>
        <v>56</v>
      </c>
      <c r="V31" s="178">
        <f t="shared" si="2"/>
        <v>56</v>
      </c>
      <c r="W31" s="178">
        <f t="shared" si="2"/>
        <v>0</v>
      </c>
      <c r="X31" s="178">
        <f t="shared" si="2"/>
        <v>0</v>
      </c>
      <c r="Y31" s="178">
        <f t="shared" si="2"/>
        <v>56</v>
      </c>
      <c r="Z31" s="178">
        <f t="shared" si="2"/>
        <v>56</v>
      </c>
      <c r="AA31" s="178">
        <f t="shared" si="2"/>
        <v>56</v>
      </c>
      <c r="AB31" s="178">
        <f t="shared" si="2"/>
        <v>56</v>
      </c>
      <c r="AC31" s="178">
        <f t="shared" si="2"/>
        <v>56</v>
      </c>
      <c r="AD31" s="178">
        <f t="shared" si="2"/>
        <v>0</v>
      </c>
      <c r="AE31" s="178">
        <f t="shared" si="2"/>
        <v>0</v>
      </c>
      <c r="AF31" s="178">
        <f t="shared" si="2"/>
        <v>56</v>
      </c>
      <c r="AG31" s="178">
        <f t="shared" si="2"/>
        <v>56</v>
      </c>
      <c r="AH31" s="178">
        <f t="shared" si="2"/>
        <v>0</v>
      </c>
      <c r="AI31" s="178">
        <f t="shared" si="2"/>
        <v>0</v>
      </c>
      <c r="AJ31" s="178">
        <f t="shared" si="2"/>
        <v>0</v>
      </c>
      <c r="AK31" s="214">
        <f t="shared" si="0"/>
        <v>1120</v>
      </c>
      <c r="AL31" s="216">
        <f t="shared" si="1"/>
        <v>280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317"/>
    </row>
    <row r="35" spans="1:43" ht="21" customHeight="1">
      <c r="A35" s="156" t="s">
        <v>33</v>
      </c>
      <c r="B35" s="155"/>
      <c r="C35" s="155"/>
      <c r="D35" s="155"/>
      <c r="E35" s="155"/>
      <c r="F35" s="155"/>
      <c r="G35" s="147"/>
      <c r="H35" s="147"/>
      <c r="I35" s="147"/>
      <c r="J35" s="147"/>
      <c r="K35" s="147"/>
      <c r="L35" s="147"/>
      <c r="M35" s="147"/>
      <c r="N35" s="147"/>
      <c r="O35" s="147"/>
      <c r="AG35" s="313"/>
      <c r="AH35" s="315"/>
      <c r="AI35" s="315"/>
      <c r="AJ35" s="315"/>
      <c r="AK35" s="315"/>
      <c r="AL35" s="315"/>
      <c r="AM35" s="315"/>
      <c r="AN35" s="318"/>
    </row>
    <row r="36" spans="1:43" ht="24.95" customHeight="1">
      <c r="A36" s="157"/>
      <c r="B36" s="157"/>
      <c r="C36" s="157"/>
      <c r="D36" s="185">
        <v>4</v>
      </c>
      <c r="E36" s="185">
        <v>5</v>
      </c>
      <c r="F36" s="185">
        <v>6</v>
      </c>
      <c r="G36" s="185"/>
      <c r="H36" s="185"/>
      <c r="I36" s="185">
        <v>7</v>
      </c>
      <c r="J36" s="185"/>
      <c r="K36" s="185"/>
      <c r="L36" s="185">
        <v>8</v>
      </c>
      <c r="M36" s="185"/>
      <c r="N36" s="185"/>
      <c r="O36" s="185">
        <v>9</v>
      </c>
      <c r="P36" s="185"/>
      <c r="Q36" s="185"/>
      <c r="R36" s="185">
        <v>10</v>
      </c>
      <c r="S36" s="185"/>
      <c r="T36" s="185"/>
      <c r="U36" s="185">
        <v>11</v>
      </c>
      <c r="V36" s="185"/>
      <c r="W36" s="185"/>
      <c r="X36" s="185">
        <v>12</v>
      </c>
      <c r="Y36" s="185"/>
      <c r="Z36" s="185"/>
      <c r="AA36" s="185">
        <v>1</v>
      </c>
      <c r="AB36" s="185"/>
      <c r="AC36" s="185"/>
      <c r="AD36" s="185">
        <v>2</v>
      </c>
      <c r="AE36" s="185"/>
      <c r="AF36" s="185"/>
      <c r="AG36" s="314">
        <v>3</v>
      </c>
      <c r="AH36" s="185"/>
      <c r="AI36" s="185"/>
      <c r="AJ36" s="157" t="s">
        <v>275</v>
      </c>
      <c r="AK36" s="157"/>
      <c r="AL36" s="160" t="s">
        <v>276</v>
      </c>
      <c r="AM36" s="160" t="s">
        <v>282</v>
      </c>
      <c r="AN36" s="187"/>
      <c r="AO36" s="187"/>
      <c r="AP36" s="187"/>
      <c r="AQ36" s="187"/>
    </row>
    <row r="37" spans="1:43" ht="18" customHeight="1">
      <c r="A37" s="158" t="s">
        <v>283</v>
      </c>
      <c r="B37" s="158"/>
      <c r="C37" s="158"/>
      <c r="D37" s="178">
        <f>SUM(D38:D42)</f>
        <v>4500</v>
      </c>
      <c r="E37" s="178">
        <f>SUM(E38:E42)</f>
        <v>4215</v>
      </c>
      <c r="F37" s="178">
        <f>SUM(F38:H42)</f>
        <v>4500</v>
      </c>
      <c r="G37" s="178"/>
      <c r="H37" s="178"/>
      <c r="I37" s="178">
        <f>SUM(I38:K42)</f>
        <v>4725</v>
      </c>
      <c r="J37" s="178"/>
      <c r="K37" s="178"/>
      <c r="L37" s="178">
        <f>SUM(L38:N42)</f>
        <v>4725</v>
      </c>
      <c r="M37" s="178"/>
      <c r="N37" s="178"/>
      <c r="O37" s="178">
        <f>SUM(O38:Q42)</f>
        <v>4275</v>
      </c>
      <c r="P37" s="178"/>
      <c r="Q37" s="178"/>
      <c r="R37" s="178">
        <f>SUM(R38:T42)</f>
        <v>4500</v>
      </c>
      <c r="S37" s="178"/>
      <c r="T37" s="178"/>
      <c r="U37" s="178">
        <f>SUM(U38:W42)</f>
        <v>4500</v>
      </c>
      <c r="V37" s="178"/>
      <c r="W37" s="178"/>
      <c r="X37" s="178">
        <f>SUM(X38:Z42)</f>
        <v>4275</v>
      </c>
      <c r="Y37" s="178"/>
      <c r="Z37" s="178"/>
      <c r="AA37" s="178">
        <f>SUM(AA38:AC42)</f>
        <v>4275</v>
      </c>
      <c r="AB37" s="178"/>
      <c r="AC37" s="178"/>
      <c r="AD37" s="178">
        <f>SUM(AD38:AF42)</f>
        <v>4275</v>
      </c>
      <c r="AE37" s="178"/>
      <c r="AF37" s="178"/>
      <c r="AG37" s="178">
        <f>SUM(AG38:AI42)</f>
        <v>2500</v>
      </c>
      <c r="AH37" s="178"/>
      <c r="AI37" s="178"/>
      <c r="AJ37" s="181">
        <f t="shared" ref="AJ37:AJ44" si="3">SUM(D37:AI37)</f>
        <v>51265</v>
      </c>
      <c r="AK37" s="181"/>
      <c r="AL37" s="217">
        <f>ROUNDUP(((AJ37-AJ43-AJ44)+AJ43*0.5+AJ44*0.75)/AJ45,1)</f>
        <v>208.6</v>
      </c>
      <c r="AM37" s="217">
        <f>ROUND((2*AJ38+3*AJ39+4*AJ40+5*AJ41+6*AJ42)/AJ37,1)</f>
        <v>4.3</v>
      </c>
      <c r="AN37" s="187"/>
      <c r="AO37" s="187"/>
      <c r="AP37" s="187"/>
      <c r="AQ37" s="187"/>
    </row>
    <row r="38" spans="1:43" ht="18" customHeight="1">
      <c r="A38" s="270" t="s">
        <v>63</v>
      </c>
      <c r="B38" s="276"/>
      <c r="C38" s="287"/>
      <c r="D38" s="186">
        <v>100</v>
      </c>
      <c r="E38" s="186">
        <v>95</v>
      </c>
      <c r="F38" s="186">
        <v>100</v>
      </c>
      <c r="G38" s="186"/>
      <c r="H38" s="186"/>
      <c r="I38" s="186">
        <v>105</v>
      </c>
      <c r="J38" s="186"/>
      <c r="K38" s="186"/>
      <c r="L38" s="186">
        <v>105</v>
      </c>
      <c r="M38" s="186"/>
      <c r="N38" s="186"/>
      <c r="O38" s="186">
        <v>95</v>
      </c>
      <c r="P38" s="186"/>
      <c r="Q38" s="186"/>
      <c r="R38" s="186">
        <v>100</v>
      </c>
      <c r="S38" s="186"/>
      <c r="T38" s="186"/>
      <c r="U38" s="186">
        <v>100</v>
      </c>
      <c r="V38" s="186"/>
      <c r="W38" s="186"/>
      <c r="X38" s="186">
        <v>95</v>
      </c>
      <c r="Y38" s="186"/>
      <c r="Z38" s="186"/>
      <c r="AA38" s="186">
        <v>95</v>
      </c>
      <c r="AB38" s="186"/>
      <c r="AC38" s="186"/>
      <c r="AD38" s="186">
        <v>95</v>
      </c>
      <c r="AE38" s="186"/>
      <c r="AF38" s="186"/>
      <c r="AG38" s="186">
        <v>100</v>
      </c>
      <c r="AH38" s="186"/>
      <c r="AI38" s="186"/>
      <c r="AJ38" s="181">
        <f t="shared" si="3"/>
        <v>1185</v>
      </c>
      <c r="AK38" s="181"/>
      <c r="AL38" s="316"/>
      <c r="AM38" s="316"/>
      <c r="AN38" s="187"/>
      <c r="AO38" s="187"/>
      <c r="AP38" s="187"/>
      <c r="AQ38" s="187"/>
    </row>
    <row r="39" spans="1:43" ht="18" customHeight="1">
      <c r="A39" s="270" t="s">
        <v>212</v>
      </c>
      <c r="B39" s="276"/>
      <c r="C39" s="287"/>
      <c r="D39" s="186">
        <v>100</v>
      </c>
      <c r="E39" s="186">
        <v>95</v>
      </c>
      <c r="F39" s="186">
        <v>100</v>
      </c>
      <c r="G39" s="186"/>
      <c r="H39" s="186"/>
      <c r="I39" s="186">
        <v>105</v>
      </c>
      <c r="J39" s="186"/>
      <c r="K39" s="186"/>
      <c r="L39" s="186">
        <v>105</v>
      </c>
      <c r="M39" s="186"/>
      <c r="N39" s="186"/>
      <c r="O39" s="186">
        <v>95</v>
      </c>
      <c r="P39" s="186"/>
      <c r="Q39" s="186"/>
      <c r="R39" s="186">
        <v>100</v>
      </c>
      <c r="S39" s="186"/>
      <c r="T39" s="186"/>
      <c r="U39" s="186">
        <v>100</v>
      </c>
      <c r="V39" s="186"/>
      <c r="W39" s="186"/>
      <c r="X39" s="186">
        <v>95</v>
      </c>
      <c r="Y39" s="186"/>
      <c r="Z39" s="186"/>
      <c r="AA39" s="186">
        <v>95</v>
      </c>
      <c r="AB39" s="186"/>
      <c r="AC39" s="186"/>
      <c r="AD39" s="186">
        <v>95</v>
      </c>
      <c r="AE39" s="186"/>
      <c r="AF39" s="186"/>
      <c r="AG39" s="186">
        <v>100</v>
      </c>
      <c r="AH39" s="186"/>
      <c r="AI39" s="186"/>
      <c r="AJ39" s="181">
        <f t="shared" si="3"/>
        <v>1185</v>
      </c>
      <c r="AK39" s="181"/>
      <c r="AL39" s="316"/>
      <c r="AM39" s="316"/>
      <c r="AN39" s="187"/>
      <c r="AO39" s="187"/>
      <c r="AP39" s="187"/>
      <c r="AQ39" s="187"/>
    </row>
    <row r="40" spans="1:43" ht="18" customHeight="1">
      <c r="A40" s="270" t="s">
        <v>285</v>
      </c>
      <c r="B40" s="276"/>
      <c r="C40" s="287"/>
      <c r="D40" s="186">
        <v>2800</v>
      </c>
      <c r="E40" s="186">
        <v>2620</v>
      </c>
      <c r="F40" s="186">
        <v>2800</v>
      </c>
      <c r="G40" s="186"/>
      <c r="H40" s="186"/>
      <c r="I40" s="186">
        <v>2940</v>
      </c>
      <c r="J40" s="186"/>
      <c r="K40" s="186"/>
      <c r="L40" s="186">
        <v>2940</v>
      </c>
      <c r="M40" s="186"/>
      <c r="N40" s="186"/>
      <c r="O40" s="186">
        <v>2660</v>
      </c>
      <c r="P40" s="186"/>
      <c r="Q40" s="186"/>
      <c r="R40" s="186">
        <v>2800</v>
      </c>
      <c r="S40" s="186"/>
      <c r="T40" s="186"/>
      <c r="U40" s="186">
        <v>2800</v>
      </c>
      <c r="V40" s="186"/>
      <c r="W40" s="186"/>
      <c r="X40" s="186">
        <v>2660</v>
      </c>
      <c r="Y40" s="186"/>
      <c r="Z40" s="186"/>
      <c r="AA40" s="186">
        <v>2660</v>
      </c>
      <c r="AB40" s="186"/>
      <c r="AC40" s="186"/>
      <c r="AD40" s="186">
        <v>2660</v>
      </c>
      <c r="AE40" s="186"/>
      <c r="AF40" s="186"/>
      <c r="AG40" s="186">
        <v>800</v>
      </c>
      <c r="AH40" s="186"/>
      <c r="AI40" s="186"/>
      <c r="AJ40" s="181">
        <f t="shared" si="3"/>
        <v>31140</v>
      </c>
      <c r="AK40" s="181"/>
      <c r="AL40" s="316"/>
      <c r="AM40" s="316"/>
      <c r="AN40" s="187"/>
      <c r="AO40" s="187"/>
      <c r="AP40" s="187"/>
      <c r="AQ40" s="187"/>
    </row>
    <row r="41" spans="1:43" ht="18" customHeight="1">
      <c r="A41" s="270" t="s">
        <v>286</v>
      </c>
      <c r="B41" s="276"/>
      <c r="C41" s="287"/>
      <c r="D41" s="186">
        <v>1400</v>
      </c>
      <c r="E41" s="186">
        <v>1310</v>
      </c>
      <c r="F41" s="186">
        <v>1400</v>
      </c>
      <c r="G41" s="186"/>
      <c r="H41" s="186"/>
      <c r="I41" s="186">
        <v>1470</v>
      </c>
      <c r="J41" s="186"/>
      <c r="K41" s="186"/>
      <c r="L41" s="186">
        <v>1470</v>
      </c>
      <c r="M41" s="186"/>
      <c r="N41" s="186"/>
      <c r="O41" s="186">
        <v>1330</v>
      </c>
      <c r="P41" s="186"/>
      <c r="Q41" s="186"/>
      <c r="R41" s="186">
        <v>1400</v>
      </c>
      <c r="S41" s="186"/>
      <c r="T41" s="186"/>
      <c r="U41" s="186">
        <v>1400</v>
      </c>
      <c r="V41" s="186"/>
      <c r="W41" s="186"/>
      <c r="X41" s="186">
        <v>1330</v>
      </c>
      <c r="Y41" s="186"/>
      <c r="Z41" s="186"/>
      <c r="AA41" s="186">
        <v>1330</v>
      </c>
      <c r="AB41" s="186"/>
      <c r="AC41" s="186"/>
      <c r="AD41" s="186">
        <v>1330</v>
      </c>
      <c r="AE41" s="186"/>
      <c r="AF41" s="186"/>
      <c r="AG41" s="186">
        <v>1400</v>
      </c>
      <c r="AH41" s="186"/>
      <c r="AI41" s="186"/>
      <c r="AJ41" s="181">
        <f t="shared" si="3"/>
        <v>16570</v>
      </c>
      <c r="AK41" s="181"/>
      <c r="AL41" s="316"/>
      <c r="AM41" s="316"/>
      <c r="AN41" s="187"/>
      <c r="AO41" s="187"/>
      <c r="AP41" s="187"/>
      <c r="AQ41" s="187"/>
    </row>
    <row r="42" spans="1:43" ht="18" customHeight="1">
      <c r="A42" s="270" t="s">
        <v>55</v>
      </c>
      <c r="B42" s="276"/>
      <c r="C42" s="287"/>
      <c r="D42" s="186">
        <v>100</v>
      </c>
      <c r="E42" s="186">
        <v>95</v>
      </c>
      <c r="F42" s="186">
        <v>100</v>
      </c>
      <c r="G42" s="186"/>
      <c r="H42" s="186"/>
      <c r="I42" s="186">
        <v>105</v>
      </c>
      <c r="J42" s="186"/>
      <c r="K42" s="186"/>
      <c r="L42" s="186">
        <v>105</v>
      </c>
      <c r="M42" s="186"/>
      <c r="N42" s="186"/>
      <c r="O42" s="186">
        <v>95</v>
      </c>
      <c r="P42" s="186"/>
      <c r="Q42" s="186"/>
      <c r="R42" s="186">
        <v>100</v>
      </c>
      <c r="S42" s="186"/>
      <c r="T42" s="186"/>
      <c r="U42" s="186">
        <v>100</v>
      </c>
      <c r="V42" s="186"/>
      <c r="W42" s="186"/>
      <c r="X42" s="186">
        <v>95</v>
      </c>
      <c r="Y42" s="186"/>
      <c r="Z42" s="186"/>
      <c r="AA42" s="186">
        <v>95</v>
      </c>
      <c r="AB42" s="186"/>
      <c r="AC42" s="186"/>
      <c r="AD42" s="186">
        <v>95</v>
      </c>
      <c r="AE42" s="186"/>
      <c r="AF42" s="186"/>
      <c r="AG42" s="186">
        <v>100</v>
      </c>
      <c r="AH42" s="186"/>
      <c r="AI42" s="186"/>
      <c r="AJ42" s="181">
        <f t="shared" si="3"/>
        <v>1185</v>
      </c>
      <c r="AK42" s="181"/>
      <c r="AL42" s="316"/>
      <c r="AM42" s="316"/>
      <c r="AN42" s="187"/>
      <c r="AO42" s="187"/>
      <c r="AP42" s="187"/>
      <c r="AQ42" s="187"/>
    </row>
    <row r="43" spans="1:43" ht="18" customHeight="1">
      <c r="A43" s="270"/>
      <c r="B43" s="309" t="s">
        <v>288</v>
      </c>
      <c r="C43" s="287"/>
      <c r="D43" s="186">
        <v>100</v>
      </c>
      <c r="E43" s="186">
        <v>95</v>
      </c>
      <c r="F43" s="186">
        <v>100</v>
      </c>
      <c r="G43" s="186"/>
      <c r="H43" s="186"/>
      <c r="I43" s="186">
        <v>105</v>
      </c>
      <c r="J43" s="186"/>
      <c r="K43" s="186"/>
      <c r="L43" s="186">
        <v>105</v>
      </c>
      <c r="M43" s="186"/>
      <c r="N43" s="186"/>
      <c r="O43" s="186">
        <v>95</v>
      </c>
      <c r="P43" s="186"/>
      <c r="Q43" s="186"/>
      <c r="R43" s="186">
        <v>100</v>
      </c>
      <c r="S43" s="186"/>
      <c r="T43" s="186"/>
      <c r="U43" s="186">
        <v>100</v>
      </c>
      <c r="V43" s="186"/>
      <c r="W43" s="186"/>
      <c r="X43" s="186">
        <v>95</v>
      </c>
      <c r="Y43" s="186"/>
      <c r="Z43" s="186"/>
      <c r="AA43" s="186">
        <v>95</v>
      </c>
      <c r="AB43" s="186"/>
      <c r="AC43" s="186"/>
      <c r="AD43" s="186">
        <v>95</v>
      </c>
      <c r="AE43" s="186"/>
      <c r="AF43" s="186"/>
      <c r="AG43" s="186">
        <v>2000</v>
      </c>
      <c r="AH43" s="186"/>
      <c r="AI43" s="186"/>
      <c r="AJ43" s="181">
        <f t="shared" si="3"/>
        <v>3085</v>
      </c>
      <c r="AK43" s="181"/>
      <c r="AL43" s="316"/>
      <c r="AM43" s="316"/>
      <c r="AN43" s="187"/>
      <c r="AO43" s="187"/>
      <c r="AP43" s="187"/>
      <c r="AQ43" s="187"/>
    </row>
    <row r="44" spans="1:43" ht="18" customHeight="1">
      <c r="A44" s="270"/>
      <c r="B44" s="310" t="s">
        <v>289</v>
      </c>
      <c r="C44" s="311"/>
      <c r="D44" s="186">
        <v>100</v>
      </c>
      <c r="E44" s="186">
        <v>95</v>
      </c>
      <c r="F44" s="186">
        <v>100</v>
      </c>
      <c r="G44" s="186"/>
      <c r="H44" s="186"/>
      <c r="I44" s="186">
        <v>105</v>
      </c>
      <c r="J44" s="186"/>
      <c r="K44" s="186"/>
      <c r="L44" s="186">
        <v>105</v>
      </c>
      <c r="M44" s="186"/>
      <c r="N44" s="186"/>
      <c r="O44" s="186">
        <v>95</v>
      </c>
      <c r="P44" s="186"/>
      <c r="Q44" s="186"/>
      <c r="R44" s="186">
        <v>100</v>
      </c>
      <c r="S44" s="186"/>
      <c r="T44" s="186"/>
      <c r="U44" s="186">
        <v>100</v>
      </c>
      <c r="V44" s="186"/>
      <c r="W44" s="186"/>
      <c r="X44" s="186">
        <v>95</v>
      </c>
      <c r="Y44" s="186"/>
      <c r="Z44" s="186"/>
      <c r="AA44" s="186">
        <v>95</v>
      </c>
      <c r="AB44" s="186"/>
      <c r="AC44" s="186"/>
      <c r="AD44" s="186">
        <v>95</v>
      </c>
      <c r="AE44" s="186"/>
      <c r="AF44" s="186"/>
      <c r="AG44" s="186">
        <v>100</v>
      </c>
      <c r="AH44" s="186"/>
      <c r="AI44" s="186"/>
      <c r="AJ44" s="181">
        <f t="shared" si="3"/>
        <v>1185</v>
      </c>
      <c r="AK44" s="181"/>
      <c r="AL44" s="316"/>
      <c r="AM44" s="316"/>
      <c r="AN44" s="187"/>
      <c r="AO44" s="187"/>
      <c r="AP44" s="187"/>
      <c r="AQ44" s="187"/>
    </row>
    <row r="45" spans="1:43" ht="18" customHeight="1">
      <c r="A45" s="158" t="s">
        <v>279</v>
      </c>
      <c r="B45" s="158"/>
      <c r="C45" s="158"/>
      <c r="D45" s="186">
        <v>20</v>
      </c>
      <c r="E45" s="186">
        <v>19</v>
      </c>
      <c r="F45" s="186">
        <v>20</v>
      </c>
      <c r="G45" s="186"/>
      <c r="H45" s="186"/>
      <c r="I45" s="186">
        <v>21</v>
      </c>
      <c r="J45" s="186"/>
      <c r="K45" s="186"/>
      <c r="L45" s="186">
        <v>21</v>
      </c>
      <c r="M45" s="186"/>
      <c r="N45" s="186"/>
      <c r="O45" s="186">
        <v>19</v>
      </c>
      <c r="P45" s="186"/>
      <c r="Q45" s="186"/>
      <c r="R45" s="186">
        <v>20</v>
      </c>
      <c r="S45" s="186"/>
      <c r="T45" s="186"/>
      <c r="U45" s="186">
        <v>20</v>
      </c>
      <c r="V45" s="186"/>
      <c r="W45" s="186"/>
      <c r="X45" s="186">
        <v>19</v>
      </c>
      <c r="Y45" s="186"/>
      <c r="Z45" s="186"/>
      <c r="AA45" s="186">
        <v>19</v>
      </c>
      <c r="AB45" s="186"/>
      <c r="AC45" s="186"/>
      <c r="AD45" s="186">
        <v>19</v>
      </c>
      <c r="AE45" s="186"/>
      <c r="AF45" s="186"/>
      <c r="AG45" s="186">
        <v>20</v>
      </c>
      <c r="AH45" s="186"/>
      <c r="AI45" s="186"/>
      <c r="AJ45" s="181">
        <f>+SUM(D45:AI45)</f>
        <v>237</v>
      </c>
      <c r="AK45" s="181"/>
      <c r="AL45" s="218"/>
      <c r="AM45" s="218"/>
      <c r="AN45" s="187"/>
      <c r="AO45" s="187"/>
      <c r="AP45" s="187"/>
      <c r="AQ45" s="187"/>
    </row>
    <row r="46" spans="1:43" ht="18" customHeight="1">
      <c r="A46" s="159" t="s">
        <v>114</v>
      </c>
      <c r="B46" s="159"/>
      <c r="C46" s="159"/>
      <c r="D46" s="187"/>
      <c r="E46" s="187"/>
      <c r="F46" s="187"/>
      <c r="G46" s="187"/>
      <c r="H46" s="187"/>
      <c r="I46" s="147"/>
      <c r="J46" s="147"/>
      <c r="K46" s="147"/>
      <c r="L46" s="147"/>
      <c r="M46" s="147"/>
      <c r="N46" s="147"/>
      <c r="O46" s="147"/>
      <c r="P46" s="147"/>
      <c r="Q46" s="147"/>
      <c r="R46" s="147"/>
      <c r="S46" s="147"/>
      <c r="T46" s="147"/>
      <c r="U46" s="147"/>
      <c r="V46" s="147"/>
      <c r="W46" s="147"/>
      <c r="X46" s="147"/>
      <c r="Y46" s="147"/>
      <c r="Z46" s="147"/>
      <c r="AA46" s="147"/>
      <c r="AB46" s="147"/>
      <c r="AC46" s="147"/>
      <c r="AD46" s="147"/>
      <c r="AE46" s="147"/>
      <c r="AF46" s="147"/>
      <c r="AG46" s="147"/>
      <c r="AH46" s="147"/>
      <c r="AI46" s="147"/>
      <c r="AJ46" s="201"/>
      <c r="AK46" s="147"/>
      <c r="AL46" s="155"/>
      <c r="AM46" s="155"/>
      <c r="AN46" s="149"/>
    </row>
    <row r="47" spans="1:43" ht="5.0999999999999996" customHeight="1">
      <c r="A47" s="159"/>
      <c r="B47" s="159"/>
      <c r="C47" s="159"/>
      <c r="D47" s="187"/>
      <c r="E47" s="187"/>
      <c r="F47" s="187"/>
      <c r="G47" s="187"/>
      <c r="H47" s="18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201"/>
      <c r="AK47" s="147"/>
      <c r="AL47" s="155"/>
      <c r="AM47" s="155"/>
      <c r="AN47" s="149"/>
    </row>
    <row r="48" spans="1:43" ht="18" customHeight="1">
      <c r="A48" s="156" t="s">
        <v>229</v>
      </c>
      <c r="B48" s="147"/>
      <c r="D48" s="147"/>
      <c r="E48" s="147"/>
      <c r="F48" s="147"/>
      <c r="G48" s="147"/>
      <c r="H48" s="147"/>
      <c r="I48" s="147"/>
      <c r="J48" s="147"/>
      <c r="K48" s="147"/>
      <c r="L48" s="147"/>
      <c r="M48" s="147"/>
      <c r="N48" s="147"/>
      <c r="O48" s="147"/>
      <c r="P48" s="147"/>
      <c r="Q48" s="147"/>
      <c r="R48" s="147"/>
      <c r="S48" s="147"/>
      <c r="T48" s="147"/>
      <c r="U48" s="147"/>
      <c r="V48" s="147"/>
      <c r="W48" s="155"/>
      <c r="X48" s="147"/>
      <c r="Y48" s="147"/>
      <c r="Z48" s="147"/>
      <c r="AA48" s="147"/>
      <c r="AB48" s="147"/>
      <c r="AC48" s="147"/>
      <c r="AD48" s="147"/>
      <c r="AE48" s="147"/>
      <c r="AF48" s="147"/>
      <c r="AG48" s="147"/>
      <c r="AH48" s="147"/>
      <c r="AI48" s="147"/>
      <c r="AJ48" s="201"/>
      <c r="AK48" s="147"/>
      <c r="AL48" s="155"/>
      <c r="AM48" s="155"/>
      <c r="AN48" s="149"/>
    </row>
    <row r="49" spans="1:40" ht="45" customHeight="1">
      <c r="A49" s="157" t="s">
        <v>90</v>
      </c>
      <c r="B49" s="157"/>
      <c r="C49" s="157" t="s">
        <v>270</v>
      </c>
      <c r="D49" s="157"/>
      <c r="E49" s="160" t="s">
        <v>290</v>
      </c>
      <c r="F49" s="160"/>
      <c r="G49" s="160"/>
      <c r="H49" s="160"/>
      <c r="I49" s="187"/>
      <c r="J49" s="187"/>
      <c r="K49" s="187"/>
      <c r="L49" s="187"/>
      <c r="M49" s="187"/>
      <c r="N49" s="187"/>
      <c r="O49" s="187"/>
      <c r="P49" s="187"/>
      <c r="Q49" s="187"/>
      <c r="R49" s="187"/>
      <c r="S49" s="187"/>
      <c r="T49" s="187"/>
      <c r="U49" s="187"/>
      <c r="W49" s="155"/>
      <c r="X49" s="147"/>
      <c r="Y49" s="147"/>
      <c r="Z49" s="147"/>
      <c r="AA49" s="147"/>
      <c r="AB49" s="147"/>
      <c r="AC49" s="147"/>
      <c r="AD49" s="147"/>
      <c r="AE49" s="147"/>
      <c r="AF49" s="147"/>
      <c r="AG49" s="147"/>
      <c r="AH49" s="147"/>
      <c r="AI49" s="147"/>
      <c r="AJ49" s="201"/>
      <c r="AK49" s="147"/>
      <c r="AL49" s="155"/>
      <c r="AM49" s="155"/>
      <c r="AN49" s="149"/>
    </row>
    <row r="50" spans="1:40" ht="18" customHeight="1">
      <c r="A50" s="160" t="s">
        <v>62</v>
      </c>
      <c r="B50" s="160"/>
      <c r="C50" s="178">
        <f>ROUNDDOWN(IF(AL37&lt;=60,1,1+ROUNDUP((AL37-60)/40,0)),1)</f>
        <v>5</v>
      </c>
      <c r="D50" s="178"/>
      <c r="E50" s="178">
        <f>ROUNDDOWN(IF(AM37&lt;4,AL37/6,IF(AM37&lt;5,AL37/5,AL37/3)),1)</f>
        <v>41.7</v>
      </c>
      <c r="F50" s="178"/>
      <c r="G50" s="178"/>
      <c r="H50" s="178"/>
      <c r="I50" s="187"/>
      <c r="J50" s="187"/>
      <c r="K50" s="187"/>
      <c r="L50" s="187"/>
      <c r="M50" s="187"/>
      <c r="N50" s="187"/>
      <c r="O50" s="187"/>
      <c r="P50" s="187"/>
      <c r="Q50" s="187"/>
      <c r="R50" s="187"/>
      <c r="S50" s="187"/>
      <c r="T50" s="187"/>
      <c r="U50" s="187"/>
      <c r="W50" s="155"/>
      <c r="X50" s="147"/>
      <c r="Y50" s="147"/>
      <c r="Z50" s="147"/>
      <c r="AA50" s="147"/>
      <c r="AB50" s="147"/>
      <c r="AC50" s="147"/>
      <c r="AD50" s="147"/>
      <c r="AE50" s="147"/>
      <c r="AF50" s="147"/>
      <c r="AG50" s="147"/>
      <c r="AH50" s="147"/>
      <c r="AI50" s="147"/>
      <c r="AJ50" s="201"/>
      <c r="AK50" s="147"/>
      <c r="AL50" s="155"/>
      <c r="AM50" s="155"/>
      <c r="AN50" s="149"/>
    </row>
    <row r="51" spans="1:40" s="145" customFormat="1" ht="21" customHeight="1">
      <c r="A51" s="156" t="s">
        <v>253</v>
      </c>
      <c r="C51" s="161"/>
      <c r="D51" s="161"/>
      <c r="E51" s="161"/>
      <c r="F51" s="161"/>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61"/>
      <c r="AM51" s="161"/>
      <c r="AN51" s="149"/>
    </row>
    <row r="52" spans="1:40" s="145" customFormat="1" ht="24.95" customHeight="1">
      <c r="A52" s="149"/>
      <c r="B52" s="155"/>
      <c r="C52" s="179" t="str">
        <v>管理者</v>
      </c>
      <c r="D52" s="188"/>
      <c r="E52" s="160" t="str">
        <v>サービス管理責任者</v>
      </c>
      <c r="F52" s="160"/>
      <c r="G52" s="160"/>
      <c r="H52" s="160"/>
      <c r="I52" s="179" t="str">
        <v>医師</v>
      </c>
      <c r="J52" s="188"/>
      <c r="K52" s="188"/>
      <c r="L52" s="188"/>
      <c r="M52" s="188"/>
      <c r="N52" s="189"/>
      <c r="O52" s="179" t="str">
        <v>看護職員</v>
      </c>
      <c r="P52" s="188"/>
      <c r="Q52" s="188"/>
      <c r="R52" s="188"/>
      <c r="S52" s="188"/>
      <c r="T52" s="189"/>
      <c r="U52" s="179" t="str">
        <v>理学療法士</v>
      </c>
      <c r="V52" s="188"/>
      <c r="W52" s="188"/>
      <c r="X52" s="188"/>
      <c r="Y52" s="188"/>
      <c r="Z52" s="189"/>
      <c r="AA52" s="179" t="str">
        <v>作業療法士</v>
      </c>
      <c r="AB52" s="188"/>
      <c r="AC52" s="188"/>
      <c r="AD52" s="188"/>
      <c r="AE52" s="188"/>
      <c r="AF52" s="189"/>
      <c r="AG52" s="160" t="str">
        <v>言語聴覚士</v>
      </c>
      <c r="AH52" s="160"/>
      <c r="AI52" s="160"/>
      <c r="AJ52" s="160"/>
      <c r="AK52" s="160"/>
      <c r="AL52" s="160" t="str">
        <v>生活支援員</v>
      </c>
      <c r="AM52" s="160"/>
      <c r="AN52" s="149"/>
    </row>
    <row r="53" spans="1:40" s="145" customFormat="1" ht="18" customHeight="1">
      <c r="A53" s="149"/>
      <c r="B53" s="155"/>
      <c r="C53" s="154" t="s">
        <v>254</v>
      </c>
      <c r="D53" s="154" t="s">
        <v>255</v>
      </c>
      <c r="E53" s="157" t="s">
        <v>254</v>
      </c>
      <c r="F53" s="157" t="s">
        <v>255</v>
      </c>
      <c r="G53" s="157"/>
      <c r="H53" s="157"/>
      <c r="I53" s="154" t="s">
        <v>254</v>
      </c>
      <c r="J53" s="168"/>
      <c r="K53" s="199"/>
      <c r="L53" s="154" t="s">
        <v>255</v>
      </c>
      <c r="M53" s="168"/>
      <c r="N53" s="199"/>
      <c r="O53" s="154" t="s">
        <v>254</v>
      </c>
      <c r="P53" s="168"/>
      <c r="Q53" s="199"/>
      <c r="R53" s="154" t="s">
        <v>255</v>
      </c>
      <c r="S53" s="168"/>
      <c r="T53" s="199"/>
      <c r="U53" s="154" t="s">
        <v>254</v>
      </c>
      <c r="V53" s="168"/>
      <c r="W53" s="199"/>
      <c r="X53" s="154" t="s">
        <v>255</v>
      </c>
      <c r="Y53" s="168"/>
      <c r="Z53" s="199"/>
      <c r="AA53" s="154" t="s">
        <v>254</v>
      </c>
      <c r="AB53" s="168"/>
      <c r="AC53" s="199"/>
      <c r="AD53" s="154" t="s">
        <v>255</v>
      </c>
      <c r="AE53" s="168"/>
      <c r="AF53" s="199"/>
      <c r="AG53" s="154" t="s">
        <v>254</v>
      </c>
      <c r="AH53" s="168"/>
      <c r="AI53" s="199"/>
      <c r="AJ53" s="154" t="s">
        <v>255</v>
      </c>
      <c r="AK53" s="199"/>
      <c r="AL53" s="157" t="s">
        <v>61</v>
      </c>
      <c r="AM53" s="157" t="s">
        <v>280</v>
      </c>
      <c r="AN53" s="149"/>
    </row>
    <row r="54" spans="1:40" s="145" customFormat="1" ht="18" customHeight="1">
      <c r="A54" s="149"/>
      <c r="B54" s="157" t="s">
        <v>257</v>
      </c>
      <c r="C54" s="157">
        <f>COUNTIFS($B$11:$B$30,C$52,$C$11:$C$30,"A",$E$11:$E$30,"*")</f>
        <v>1</v>
      </c>
      <c r="D54" s="157">
        <f>COUNTIFS($B$11:$B$30,C$52,$C$11:$C$30,"B",$E$11:$E$30,"*")</f>
        <v>0</v>
      </c>
      <c r="E54" s="157">
        <f>COUNTIFS($B$11:$B$30,E$52,$C$11:$C$30,"A",$E$11:$E$30,"*")</f>
        <v>1</v>
      </c>
      <c r="F54" s="154">
        <f>COUNTIFS($B$11:$B$30,E$52,$C$11:$C$30,"B",$E$11:$E$30,"*")</f>
        <v>0</v>
      </c>
      <c r="G54" s="168"/>
      <c r="H54" s="199"/>
      <c r="I54" s="154">
        <f>COUNTIFS($B$11:$B$30,I$52,$C$11:$C$30,"A",$E$11:$E$30,"*")</f>
        <v>1</v>
      </c>
      <c r="J54" s="168"/>
      <c r="K54" s="199"/>
      <c r="L54" s="154">
        <f>COUNTIFS($B$11:$B$30,I$52,$C$11:$C$30,"B",$E$11:$E$30,"*")</f>
        <v>0</v>
      </c>
      <c r="M54" s="168"/>
      <c r="N54" s="199"/>
      <c r="O54" s="154">
        <f>COUNTIFS($B$11:$B$30,O$52,$C$11:$C$30,"A",$E$11:$E$30,"*")</f>
        <v>2</v>
      </c>
      <c r="P54" s="168"/>
      <c r="Q54" s="199"/>
      <c r="R54" s="154">
        <f>COUNTIFS($B$11:$B$30,O$52,$C$11:$C$30,"B",$E$11:$E$30,"*")</f>
        <v>0</v>
      </c>
      <c r="S54" s="168"/>
      <c r="T54" s="199"/>
      <c r="U54" s="154">
        <f>COUNTIFS($B$11:$B$30,U$52,$C$11:$C$30,"A",$E$11:$E$30,"*")</f>
        <v>0</v>
      </c>
      <c r="V54" s="168"/>
      <c r="W54" s="199"/>
      <c r="X54" s="154">
        <f>COUNTIFS($B$11:$B$30,U$52,$C$11:$C$30,"B",$E$11:$E$30,"*")</f>
        <v>0</v>
      </c>
      <c r="Y54" s="168"/>
      <c r="Z54" s="199"/>
      <c r="AA54" s="154">
        <f>COUNTIFS($B$11:$B$30,AA$52,$C$11:$C$30,"A",$E$11:$E$30,"*")</f>
        <v>0</v>
      </c>
      <c r="AB54" s="168"/>
      <c r="AC54" s="199"/>
      <c r="AD54" s="154">
        <f>COUNTIFS($B$11:$B$30,AA$52,$C$11:$C$30,"B",$E$11:$E$30,"*")</f>
        <v>0</v>
      </c>
      <c r="AE54" s="168"/>
      <c r="AF54" s="199"/>
      <c r="AG54" s="154">
        <f>COUNTIFS($B$11:$B$30,AG$52,$C$11:$C$30,"A",$E$11:$E$30,"*")</f>
        <v>0</v>
      </c>
      <c r="AH54" s="168"/>
      <c r="AI54" s="199"/>
      <c r="AJ54" s="154">
        <f>COUNTIFS($B$11:$B$30,AG$52,$C$11:$C$30,"B",$E$11:$E$30,"*")</f>
        <v>0</v>
      </c>
      <c r="AK54" s="199"/>
      <c r="AL54" s="157">
        <f>COUNTIFS($B$11:$B$30,AL$52,$C$11:$C$30,"A",$E$11:$E$30,"*")</f>
        <v>2</v>
      </c>
      <c r="AM54" s="157">
        <f>COUNTIFS($B$11:$B$30,AL$52,$C$11:$C$30,"B",$E$11:$E$30,"*")</f>
        <v>0</v>
      </c>
      <c r="AN54" s="149"/>
    </row>
    <row r="55" spans="1:40" s="145" customFormat="1" ht="18" customHeight="1">
      <c r="A55" s="149"/>
      <c r="B55" s="160" t="s">
        <v>259</v>
      </c>
      <c r="C55" s="157">
        <f>COUNTIFS($B$11:$B$30,C$52,$C$11:$C$30,"C",$E$11:$E$30,"*")</f>
        <v>0</v>
      </c>
      <c r="D55" s="157">
        <f>COUNTIFS($B$11:$B$30,C$52,$C$11:$C$30,"D",$E$11:$E$30,"*")</f>
        <v>0</v>
      </c>
      <c r="E55" s="157">
        <f>COUNTIFS($B$11:$B$30,E$52,$C$11:$C$30,"C",$E$11:$E$30,"*")</f>
        <v>0</v>
      </c>
      <c r="F55" s="154">
        <f>COUNTIFS($B$11:$B$30,E$52,$C$11:$C$30,"D",$E$11:$E$30,"*")</f>
        <v>0</v>
      </c>
      <c r="G55" s="168"/>
      <c r="H55" s="199"/>
      <c r="I55" s="154">
        <f>COUNTIFS($B$11:$B$30,I$52,$C$11:$C$30,"C",$E$11:$E$30,"*")</f>
        <v>0</v>
      </c>
      <c r="J55" s="168"/>
      <c r="K55" s="199"/>
      <c r="L55" s="154">
        <f>COUNTIFS($B$11:$B$30,I$52,$C$11:$C$30,"D",$E$11:$E$30,"*")</f>
        <v>0</v>
      </c>
      <c r="M55" s="168"/>
      <c r="N55" s="199"/>
      <c r="O55" s="154">
        <f>COUNTIFS($B$11:$B$30,O$52,$C$11:$C$30,"C",$E$11:$E$30,"*")</f>
        <v>0</v>
      </c>
      <c r="P55" s="168"/>
      <c r="Q55" s="199"/>
      <c r="R55" s="154">
        <f>COUNTIFS($B$11:$B$30,O$52,$C$11:$C$30,"D",$E$11:$E$30,"*")</f>
        <v>0</v>
      </c>
      <c r="S55" s="168"/>
      <c r="T55" s="199"/>
      <c r="U55" s="154">
        <f>COUNTIFS($B$11:$B$30,U$52,$C$11:$C$30,"C",$E$11:$E$30,"*")</f>
        <v>0</v>
      </c>
      <c r="V55" s="168"/>
      <c r="W55" s="199"/>
      <c r="X55" s="154">
        <f>COUNTIFS($B$11:$B$30,U$52,$C$11:$C$30,"D",$E$11:$E$30,"*")</f>
        <v>0</v>
      </c>
      <c r="Y55" s="168"/>
      <c r="Z55" s="199"/>
      <c r="AA55" s="154">
        <f>COUNTIFS($B$11:$B$30,AA$52,$C$11:$C$30,"C",$E$11:$E$30,"*")</f>
        <v>0</v>
      </c>
      <c r="AB55" s="168"/>
      <c r="AC55" s="199"/>
      <c r="AD55" s="154">
        <f>COUNTIFS($B$11:$B$30,AA$52,$C$11:$C$30,"D",$E$11:$E$30,"*")</f>
        <v>0</v>
      </c>
      <c r="AE55" s="168"/>
      <c r="AF55" s="199"/>
      <c r="AG55" s="154">
        <f>COUNTIFS($B$11:$B$30,AG$52,$C$11:$C$30,"C",$E$11:$E$30,"*")</f>
        <v>0</v>
      </c>
      <c r="AH55" s="168"/>
      <c r="AI55" s="199"/>
      <c r="AJ55" s="154">
        <f>COUNTIFS($B$11:$B$30,AG$52,$C$11:$C$30,"D",$E$11:$E$30,"*")</f>
        <v>0</v>
      </c>
      <c r="AK55" s="199"/>
      <c r="AL55" s="157">
        <f>COUNTIFS($B$11:$B$30,AL$52,$C$11:$C$30,"C",$E$11:$E$30,"*")</f>
        <v>0</v>
      </c>
      <c r="AM55" s="157">
        <f>COUNTIFS($B$11:$B$30,AL$52,$C$11:$C$30,"D",$E$11:$E$30,"*")</f>
        <v>0</v>
      </c>
      <c r="AN55" s="149"/>
    </row>
    <row r="56" spans="1:40" s="145" customFormat="1" ht="24.95" customHeight="1">
      <c r="A56" s="149"/>
      <c r="B56" s="160" t="s">
        <v>260</v>
      </c>
      <c r="C56" s="179">
        <f>IF($AK$3="４週",SUMIFS($AK$11:$AK$30,$B$11:$B$30,C52)/4/$AH$5,IF($AK$3="歴月",SUMIFS($AK$11:$AK$30,$B$11:$B$30,C52)/$AL$5,"記載する期間を選択してください"))</f>
        <v>1</v>
      </c>
      <c r="D56" s="189"/>
      <c r="E56" s="179">
        <f>IF($AK$3="４週",SUMIFS($AK$11:$AK$30,$B$11:$B$30,E52)/4/$AH$5,IF($AK$3="歴月",SUMIFS($AK$11:$AK$30,$B$11:$B$30,E52)/$AL$5,"記載する期間を選択してください"))</f>
        <v>1</v>
      </c>
      <c r="F56" s="188"/>
      <c r="G56" s="188"/>
      <c r="H56" s="189"/>
      <c r="I56" s="179">
        <f>IF($AK$3="４週",SUMIFS($AK$11:$AK$30,$B$11:$B$30,I52)/4/$AH$5,IF($AK$3="歴月",SUMIFS($AK$11:$AK$30,$B$11:$B$30,I52)/$AL$5,"記載する期間を選択してください"))</f>
        <v>1</v>
      </c>
      <c r="J56" s="188"/>
      <c r="K56" s="188"/>
      <c r="L56" s="188"/>
      <c r="M56" s="188"/>
      <c r="N56" s="189"/>
      <c r="O56" s="179">
        <f>IF($AK$3="４週",SUMIFS($AK$11:$AK$30,$B$11:$B$30,O52)/4/$AH$5,IF($AK$3="歴月",SUMIFS($AK$11:$AK$30,$B$11:$B$30,O52)/$AL$5,"記載する期間を選択してください"))</f>
        <v>2</v>
      </c>
      <c r="P56" s="188"/>
      <c r="Q56" s="188"/>
      <c r="R56" s="188"/>
      <c r="S56" s="188"/>
      <c r="T56" s="189"/>
      <c r="U56" s="179">
        <f>IF($AK$3="４週",SUMIFS($AK$11:$AK$30,$B$11:$B$30,U52)/4/$AH$5,IF($AK$3="歴月",SUMIFS($AK$11:$AK$30,$B$11:$B$30,U52)/$AL$5,"記載する期間を選択してください"))</f>
        <v>0</v>
      </c>
      <c r="V56" s="188"/>
      <c r="W56" s="188"/>
      <c r="X56" s="188"/>
      <c r="Y56" s="188"/>
      <c r="Z56" s="189"/>
      <c r="AA56" s="179">
        <f>IF($AK$3="４週",SUMIFS($AK$11:$AK$30,$B$11:$B$30,AA52)/4/$AH$5,IF($AK$3="歴月",SUMIFS($AK$11:$AK$30,$B$11:$B$30,AA52)/$AL$5,"記載する期間を選択してください"))</f>
        <v>0</v>
      </c>
      <c r="AB56" s="188"/>
      <c r="AC56" s="188"/>
      <c r="AD56" s="188"/>
      <c r="AE56" s="188"/>
      <c r="AF56" s="189"/>
      <c r="AG56" s="179">
        <f>IF($AK$3="４週",SUMIFS($AK$11:$AK$30,$B$11:$B$30,AG52)/4/$AH$5,IF($AK$3="歴月",SUMIFS($AK$11:$AK$30,$B$11:$B$30,AG52)/$AL$5,"記載する期間を選択してください"))</f>
        <v>0</v>
      </c>
      <c r="AH56" s="188"/>
      <c r="AI56" s="188"/>
      <c r="AJ56" s="188"/>
      <c r="AK56" s="189"/>
      <c r="AL56" s="179">
        <f>IF($AK$3="４週",SUMIFS($AK$11:$AK$30,$B$11:$B$30,AL52)/4/$AH$5,IF($AK$3="歴月",SUMIFS($AK$11:$AK$30,$B$11:$B$30,AL52)/$AL$5,"記載する期間を選択してください"))</f>
        <v>2</v>
      </c>
      <c r="AM56" s="189"/>
      <c r="AN56" s="149"/>
    </row>
    <row r="57" spans="1:40" s="145" customFormat="1" ht="5.0999999999999996" customHeight="1">
      <c r="A57" s="149"/>
      <c r="C57" s="180">
        <v>2</v>
      </c>
      <c r="D57" s="180"/>
      <c r="E57" s="180">
        <v>3</v>
      </c>
      <c r="F57" s="180"/>
      <c r="G57" s="180"/>
      <c r="H57" s="180"/>
      <c r="I57" s="180">
        <v>4</v>
      </c>
      <c r="J57" s="180"/>
      <c r="K57" s="180"/>
      <c r="L57" s="180"/>
      <c r="M57" s="180"/>
      <c r="N57" s="180"/>
      <c r="O57" s="180">
        <v>5</v>
      </c>
      <c r="P57" s="180"/>
      <c r="Q57" s="180"/>
      <c r="R57" s="180"/>
      <c r="S57" s="180"/>
      <c r="T57" s="180"/>
      <c r="U57" s="180">
        <v>6</v>
      </c>
      <c r="V57" s="180"/>
      <c r="W57" s="180"/>
      <c r="X57" s="180"/>
      <c r="Y57" s="180"/>
      <c r="Z57" s="180"/>
      <c r="AA57" s="180">
        <v>7</v>
      </c>
      <c r="AB57" s="180"/>
      <c r="AC57" s="180"/>
      <c r="AD57" s="180"/>
      <c r="AE57" s="180"/>
      <c r="AF57" s="180"/>
      <c r="AG57" s="180">
        <v>8</v>
      </c>
      <c r="AH57" s="180"/>
      <c r="AI57" s="180"/>
      <c r="AJ57" s="180"/>
      <c r="AK57" s="180"/>
      <c r="AL57" s="180">
        <v>9</v>
      </c>
      <c r="AM57" s="161"/>
      <c r="AN57" s="149"/>
    </row>
    <row r="58" spans="1:40" ht="15" customHeight="1">
      <c r="A58" s="147" t="s">
        <v>176</v>
      </c>
      <c r="B58" s="230"/>
      <c r="C58" s="230"/>
      <c r="D58" s="230"/>
      <c r="E58" s="230"/>
      <c r="F58" s="236"/>
      <c r="G58" s="230"/>
      <c r="H58" s="180"/>
      <c r="I58" s="180"/>
      <c r="J58" s="180"/>
      <c r="K58" s="180"/>
      <c r="L58" s="180"/>
      <c r="M58" s="180"/>
      <c r="N58" s="180"/>
      <c r="O58" s="180"/>
      <c r="P58" s="180"/>
      <c r="Q58" s="180"/>
      <c r="R58" s="180">
        <v>6</v>
      </c>
      <c r="S58" s="180"/>
      <c r="T58" s="180"/>
      <c r="U58" s="180"/>
      <c r="V58" s="180"/>
      <c r="W58" s="180"/>
      <c r="X58" s="180">
        <v>7</v>
      </c>
      <c r="Y58" s="180"/>
      <c r="Z58" s="180"/>
      <c r="AA58" s="180"/>
      <c r="AB58" s="180"/>
      <c r="AC58" s="180"/>
      <c r="AD58" s="180">
        <v>8</v>
      </c>
      <c r="AE58" s="180"/>
      <c r="AF58" s="180"/>
      <c r="AG58" s="243"/>
      <c r="AH58" s="243"/>
      <c r="AI58" s="243"/>
      <c r="AJ58" s="243">
        <v>9</v>
      </c>
      <c r="AK58" s="180"/>
      <c r="AL58" s="180"/>
      <c r="AM58" s="149"/>
    </row>
    <row r="59" spans="1:40" s="147" customFormat="1" ht="15" customHeight="1">
      <c r="A59" s="147" t="s">
        <v>58</v>
      </c>
      <c r="B59" s="159"/>
      <c r="C59" s="159"/>
      <c r="D59" s="159"/>
      <c r="E59" s="159"/>
      <c r="F59" s="159"/>
      <c r="G59" s="159"/>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156"/>
      <c r="AM59" s="156"/>
    </row>
    <row r="60" spans="1:40" s="147" customFormat="1" ht="15" customHeight="1">
      <c r="A60" s="147" t="s">
        <v>177</v>
      </c>
      <c r="B60" s="159"/>
      <c r="C60" s="159"/>
      <c r="D60" s="159"/>
      <c r="E60" s="159"/>
      <c r="F60" s="159"/>
      <c r="G60" s="159"/>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row>
    <row r="61" spans="1:40" s="147" customFormat="1" ht="15" customHeight="1">
      <c r="A61" s="147" t="s">
        <v>46</v>
      </c>
      <c r="B61" s="159"/>
      <c r="C61" s="159"/>
      <c r="D61" s="159"/>
      <c r="E61" s="159"/>
      <c r="F61" s="159"/>
      <c r="G61" s="159"/>
      <c r="H61" s="156"/>
      <c r="I61" s="156"/>
      <c r="J61" s="156"/>
      <c r="K61" s="156"/>
      <c r="L61" s="156"/>
      <c r="M61" s="156"/>
      <c r="N61" s="156"/>
      <c r="O61" s="156"/>
      <c r="P61" s="156"/>
      <c r="Q61" s="156"/>
      <c r="R61" s="156"/>
      <c r="S61" s="156"/>
      <c r="T61" s="156"/>
      <c r="U61" s="156"/>
      <c r="V61" s="156"/>
      <c r="W61" s="156"/>
      <c r="X61" s="156"/>
      <c r="Y61" s="156"/>
      <c r="Z61" s="156"/>
      <c r="AA61" s="156"/>
      <c r="AB61" s="156"/>
      <c r="AC61" s="156"/>
      <c r="AD61" s="156"/>
      <c r="AE61" s="156"/>
      <c r="AF61" s="156"/>
      <c r="AG61" s="156"/>
      <c r="AH61" s="156"/>
      <c r="AI61" s="156"/>
      <c r="AJ61" s="156"/>
      <c r="AK61" s="156"/>
      <c r="AL61" s="156"/>
      <c r="AM61" s="156"/>
    </row>
    <row r="62" spans="1:40" s="147" customFormat="1" ht="15" customHeight="1">
      <c r="A62" s="147" t="s">
        <v>178</v>
      </c>
      <c r="B62" s="159"/>
      <c r="C62" s="159"/>
      <c r="D62" s="159"/>
      <c r="E62" s="159"/>
      <c r="F62" s="159"/>
      <c r="G62" s="159"/>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c r="AF62" s="156"/>
      <c r="AG62" s="156"/>
      <c r="AH62" s="156"/>
      <c r="AI62" s="156"/>
      <c r="AJ62" s="156"/>
      <c r="AK62" s="156"/>
      <c r="AL62" s="156"/>
      <c r="AM62" s="156"/>
    </row>
    <row r="63" spans="1:40" ht="15" customHeight="1">
      <c r="A63" s="147" t="s">
        <v>179</v>
      </c>
      <c r="B63" s="169"/>
      <c r="C63" s="147"/>
      <c r="D63" s="147"/>
      <c r="E63" s="147"/>
      <c r="F63" s="147"/>
      <c r="G63" s="147"/>
    </row>
    <row r="64" spans="1:40" ht="15" customHeight="1">
      <c r="A64" s="147" t="s">
        <v>180</v>
      </c>
      <c r="B64" s="169"/>
      <c r="C64" s="147"/>
      <c r="D64" s="147"/>
      <c r="E64" s="147"/>
      <c r="F64" s="147"/>
      <c r="G64" s="147"/>
    </row>
    <row r="65" spans="1:7" ht="15" customHeight="1">
      <c r="A65" s="147"/>
      <c r="B65" s="157" t="s">
        <v>182</v>
      </c>
      <c r="C65" s="157" t="s">
        <v>183</v>
      </c>
      <c r="D65" s="157"/>
      <c r="E65" s="157"/>
      <c r="F65" s="147"/>
      <c r="G65" s="147"/>
    </row>
    <row r="66" spans="1:7" ht="15" customHeight="1">
      <c r="A66" s="147"/>
      <c r="B66" s="170" t="s">
        <v>186</v>
      </c>
      <c r="C66" s="181" t="s">
        <v>187</v>
      </c>
      <c r="D66" s="181"/>
      <c r="E66" s="181"/>
      <c r="F66" s="147"/>
      <c r="G66" s="147"/>
    </row>
    <row r="67" spans="1:7" ht="15" customHeight="1">
      <c r="A67" s="147"/>
      <c r="B67" s="170" t="s">
        <v>188</v>
      </c>
      <c r="C67" s="181" t="s">
        <v>189</v>
      </c>
      <c r="D67" s="181"/>
      <c r="E67" s="181"/>
      <c r="F67" s="147"/>
      <c r="G67" s="147"/>
    </row>
    <row r="68" spans="1:7" ht="15" customHeight="1">
      <c r="A68" s="147"/>
      <c r="B68" s="170" t="s">
        <v>190</v>
      </c>
      <c r="C68" s="181" t="s">
        <v>191</v>
      </c>
      <c r="D68" s="181"/>
      <c r="E68" s="181"/>
      <c r="F68" s="147"/>
      <c r="G68" s="147"/>
    </row>
    <row r="69" spans="1:7" ht="15" customHeight="1">
      <c r="A69" s="147"/>
      <c r="B69" s="170" t="s">
        <v>193</v>
      </c>
      <c r="C69" s="181" t="s">
        <v>194</v>
      </c>
      <c r="D69" s="181"/>
      <c r="E69" s="181"/>
      <c r="F69" s="147"/>
      <c r="G69" s="147"/>
    </row>
    <row r="70" spans="1:7" ht="15" customHeight="1">
      <c r="A70" s="147"/>
      <c r="B70" s="147" t="s">
        <v>196</v>
      </c>
      <c r="C70" s="147"/>
      <c r="D70" s="147"/>
      <c r="E70" s="147"/>
      <c r="F70" s="147"/>
      <c r="G70" s="147"/>
    </row>
    <row r="71" spans="1:7" ht="15" customHeight="1">
      <c r="A71" s="147"/>
      <c r="B71" s="147" t="s">
        <v>35</v>
      </c>
      <c r="C71" s="147"/>
      <c r="D71" s="147"/>
      <c r="E71" s="147"/>
      <c r="F71" s="147"/>
      <c r="G71" s="147"/>
    </row>
    <row r="72" spans="1:7" ht="15" customHeight="1">
      <c r="A72" s="147"/>
      <c r="B72" s="147" t="s">
        <v>197</v>
      </c>
      <c r="C72" s="147"/>
      <c r="D72" s="147"/>
      <c r="E72" s="147"/>
      <c r="F72" s="147"/>
      <c r="G72" s="147"/>
    </row>
    <row r="73" spans="1:7" ht="15" customHeight="1">
      <c r="A73" s="147" t="s">
        <v>198</v>
      </c>
      <c r="B73" s="169"/>
      <c r="C73" s="147"/>
      <c r="D73" s="147"/>
      <c r="E73" s="147"/>
      <c r="F73" s="147"/>
      <c r="G73" s="147"/>
    </row>
    <row r="74" spans="1:7" ht="15" customHeight="1">
      <c r="A74" s="147" t="s">
        <v>2</v>
      </c>
      <c r="B74" s="169"/>
      <c r="C74" s="147"/>
      <c r="D74" s="147"/>
      <c r="E74" s="147"/>
      <c r="F74" s="147"/>
      <c r="G74" s="147"/>
    </row>
    <row r="75" spans="1:7" ht="15" customHeight="1">
      <c r="A75" s="147" t="s">
        <v>199</v>
      </c>
      <c r="B75" s="169"/>
      <c r="C75" s="147"/>
      <c r="D75" s="147"/>
      <c r="E75" s="147"/>
      <c r="F75" s="147"/>
      <c r="G75" s="147"/>
    </row>
    <row r="76" spans="1:7" ht="15" customHeight="1">
      <c r="A76" s="147" t="s">
        <v>200</v>
      </c>
      <c r="B76" s="169"/>
      <c r="C76" s="147"/>
      <c r="D76" s="147"/>
      <c r="E76" s="147"/>
      <c r="F76" s="147"/>
      <c r="G76" s="147"/>
    </row>
    <row r="77" spans="1:7" ht="15" customHeight="1">
      <c r="A77" s="147" t="s">
        <v>202</v>
      </c>
      <c r="B77" s="169"/>
      <c r="C77" s="147"/>
      <c r="D77" s="147"/>
      <c r="E77" s="147"/>
      <c r="F77" s="147"/>
      <c r="G77" s="147"/>
    </row>
    <row r="78" spans="1:7" ht="15" customHeight="1">
      <c r="A78" s="147" t="s">
        <v>204</v>
      </c>
      <c r="B78" s="169"/>
      <c r="C78" s="147"/>
      <c r="D78" s="147"/>
      <c r="E78" s="147"/>
      <c r="F78" s="147"/>
      <c r="G78" s="147"/>
    </row>
    <row r="79" spans="1:7" ht="15" customHeight="1">
      <c r="A79" s="147"/>
      <c r="B79" s="147" t="s">
        <v>104</v>
      </c>
      <c r="C79" s="147"/>
      <c r="D79" s="147"/>
      <c r="E79" s="147"/>
      <c r="F79" s="147"/>
      <c r="G79" s="147"/>
    </row>
    <row r="80" spans="1:7" ht="15" customHeight="1">
      <c r="A80" s="147"/>
      <c r="B80" s="147" t="s">
        <v>206</v>
      </c>
      <c r="C80" s="147"/>
      <c r="D80" s="147"/>
      <c r="E80" s="147"/>
      <c r="F80" s="147"/>
      <c r="G80" s="147"/>
    </row>
    <row r="81" spans="1:7" ht="15" customHeight="1">
      <c r="A81" s="147" t="s">
        <v>138</v>
      </c>
      <c r="B81" s="169"/>
      <c r="C81" s="147"/>
      <c r="D81" s="147"/>
      <c r="E81" s="147"/>
      <c r="F81" s="147"/>
      <c r="G81" s="147"/>
    </row>
    <row r="82" spans="1:7" ht="15" customHeight="1">
      <c r="A82" s="147" t="s">
        <v>208</v>
      </c>
      <c r="B82" s="169"/>
      <c r="C82" s="147"/>
      <c r="D82" s="147"/>
      <c r="E82" s="147"/>
      <c r="F82" s="147"/>
      <c r="G82" s="147"/>
    </row>
    <row r="83" spans="1:7" ht="15" customHeight="1">
      <c r="A83" s="147" t="s">
        <v>209</v>
      </c>
      <c r="B83" s="169"/>
      <c r="C83" s="147"/>
      <c r="D83" s="147"/>
      <c r="E83" s="147"/>
      <c r="F83" s="147"/>
      <c r="G83" s="147"/>
    </row>
    <row r="84" spans="1:7" ht="15" customHeight="1">
      <c r="A84" s="147" t="s">
        <v>211</v>
      </c>
      <c r="B84" s="169"/>
      <c r="C84" s="147"/>
      <c r="D84" s="147"/>
      <c r="E84" s="147"/>
      <c r="F84" s="147"/>
      <c r="G84" s="147"/>
    </row>
    <row r="85" spans="1:7" ht="15" customHeight="1">
      <c r="A85" s="147" t="s">
        <v>213</v>
      </c>
      <c r="B85" s="169"/>
      <c r="C85" s="147"/>
      <c r="D85" s="147"/>
      <c r="E85" s="147"/>
      <c r="F85" s="147"/>
      <c r="G85" s="147"/>
    </row>
    <row r="86" spans="1:7" ht="15" customHeight="1">
      <c r="A86" s="147" t="s">
        <v>66</v>
      </c>
      <c r="B86" s="169"/>
      <c r="C86" s="147"/>
      <c r="D86" s="147"/>
      <c r="E86" s="147"/>
      <c r="F86" s="147"/>
      <c r="G86" s="147"/>
    </row>
    <row r="87" spans="1:7" ht="15" customHeight="1">
      <c r="A87" s="147" t="s">
        <v>215</v>
      </c>
      <c r="B87" s="169"/>
      <c r="C87" s="147"/>
      <c r="D87" s="147"/>
      <c r="E87" s="147"/>
      <c r="F87" s="147"/>
      <c r="G87" s="147"/>
    </row>
    <row r="88" spans="1:7" ht="15" customHeight="1">
      <c r="A88" s="147" t="s">
        <v>216</v>
      </c>
      <c r="B88" s="169"/>
      <c r="C88" s="147"/>
      <c r="D88" s="147"/>
      <c r="E88" s="147"/>
      <c r="F88" s="147"/>
      <c r="G88" s="147"/>
    </row>
  </sheetData>
  <mergeCells count="22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1:C41"/>
    <mergeCell ref="F41:H41"/>
    <mergeCell ref="I41:K41"/>
    <mergeCell ref="L41:N41"/>
    <mergeCell ref="O41:Q41"/>
    <mergeCell ref="R41:T41"/>
    <mergeCell ref="U41:W41"/>
    <mergeCell ref="X41:Z41"/>
    <mergeCell ref="AA41:AC41"/>
    <mergeCell ref="AD41:AF41"/>
    <mergeCell ref="AG41:AI41"/>
    <mergeCell ref="AJ41:AK41"/>
    <mergeCell ref="A42:C42"/>
    <mergeCell ref="F42:H42"/>
    <mergeCell ref="I42:K42"/>
    <mergeCell ref="L42:N42"/>
    <mergeCell ref="O42:Q42"/>
    <mergeCell ref="R42:T42"/>
    <mergeCell ref="U42:W42"/>
    <mergeCell ref="X42:Z42"/>
    <mergeCell ref="AA42:AC42"/>
    <mergeCell ref="AD42:AF42"/>
    <mergeCell ref="AG42:AI42"/>
    <mergeCell ref="AJ42:AK42"/>
    <mergeCell ref="F43:H43"/>
    <mergeCell ref="I43:K43"/>
    <mergeCell ref="L43:N43"/>
    <mergeCell ref="O43:Q43"/>
    <mergeCell ref="R43:T43"/>
    <mergeCell ref="U43:W43"/>
    <mergeCell ref="X43:Z43"/>
    <mergeCell ref="AA43:AC43"/>
    <mergeCell ref="AD43:AF43"/>
    <mergeCell ref="AG43:AI43"/>
    <mergeCell ref="AJ43:AK43"/>
    <mergeCell ref="B44:C44"/>
    <mergeCell ref="F44:H44"/>
    <mergeCell ref="I44:K44"/>
    <mergeCell ref="L44:N44"/>
    <mergeCell ref="O44:Q44"/>
    <mergeCell ref="R44:T44"/>
    <mergeCell ref="U44:W44"/>
    <mergeCell ref="X44:Z44"/>
    <mergeCell ref="AA44:AC44"/>
    <mergeCell ref="AD44:AF44"/>
    <mergeCell ref="AG44:AI44"/>
    <mergeCell ref="AJ44:AK44"/>
    <mergeCell ref="A45:C45"/>
    <mergeCell ref="F45:H45"/>
    <mergeCell ref="I45:K45"/>
    <mergeCell ref="L45:N45"/>
    <mergeCell ref="O45:Q45"/>
    <mergeCell ref="R45:T45"/>
    <mergeCell ref="U45:W45"/>
    <mergeCell ref="X45:Z45"/>
    <mergeCell ref="AA45:AC45"/>
    <mergeCell ref="AD45:AF45"/>
    <mergeCell ref="AG45:AI45"/>
    <mergeCell ref="AJ45:AK45"/>
    <mergeCell ref="A49:B49"/>
    <mergeCell ref="C49:D49"/>
    <mergeCell ref="E49:H49"/>
    <mergeCell ref="A50:B50"/>
    <mergeCell ref="C50:D50"/>
    <mergeCell ref="E50:H50"/>
    <mergeCell ref="C52:D52"/>
    <mergeCell ref="E52:H52"/>
    <mergeCell ref="I52:N52"/>
    <mergeCell ref="O52:T52"/>
    <mergeCell ref="U52:Z52"/>
    <mergeCell ref="AA52:AF52"/>
    <mergeCell ref="AG52:AK52"/>
    <mergeCell ref="AL52:AM52"/>
    <mergeCell ref="F53:H53"/>
    <mergeCell ref="I53:K53"/>
    <mergeCell ref="L53:N53"/>
    <mergeCell ref="O53:Q53"/>
    <mergeCell ref="R53:T53"/>
    <mergeCell ref="U53:W53"/>
    <mergeCell ref="X53:Z53"/>
    <mergeCell ref="AA53:AC53"/>
    <mergeCell ref="AD53:AF53"/>
    <mergeCell ref="AG53:AI53"/>
    <mergeCell ref="AJ53:AK53"/>
    <mergeCell ref="F54:H54"/>
    <mergeCell ref="I54:K54"/>
    <mergeCell ref="L54:N54"/>
    <mergeCell ref="O54:Q54"/>
    <mergeCell ref="R54:T54"/>
    <mergeCell ref="U54:W54"/>
    <mergeCell ref="X54:Z54"/>
    <mergeCell ref="AA54:AC54"/>
    <mergeCell ref="AD54:AF54"/>
    <mergeCell ref="AG54:AI54"/>
    <mergeCell ref="AJ54:AK54"/>
    <mergeCell ref="F55:H55"/>
    <mergeCell ref="I55:K55"/>
    <mergeCell ref="L55:N55"/>
    <mergeCell ref="O55:Q55"/>
    <mergeCell ref="R55:T55"/>
    <mergeCell ref="U55:W55"/>
    <mergeCell ref="X55:Z55"/>
    <mergeCell ref="AA55:AC55"/>
    <mergeCell ref="AD55:AF55"/>
    <mergeCell ref="AG55:AI55"/>
    <mergeCell ref="AJ55:AK55"/>
    <mergeCell ref="C56:D56"/>
    <mergeCell ref="E56:H56"/>
    <mergeCell ref="I56:N56"/>
    <mergeCell ref="O56:T56"/>
    <mergeCell ref="U56:Z56"/>
    <mergeCell ref="AA56:AF56"/>
    <mergeCell ref="AG56:AK56"/>
    <mergeCell ref="AL56:AM56"/>
    <mergeCell ref="C65:E65"/>
    <mergeCell ref="C66:E66"/>
    <mergeCell ref="C67:E67"/>
    <mergeCell ref="C68:E68"/>
    <mergeCell ref="C69:E69"/>
    <mergeCell ref="A7:A10"/>
    <mergeCell ref="B7:B8"/>
    <mergeCell ref="C7:C10"/>
    <mergeCell ref="D7:D10"/>
    <mergeCell ref="E7:E10"/>
    <mergeCell ref="AK7:AK10"/>
    <mergeCell ref="AL7:AL10"/>
    <mergeCell ref="AM7:AN10"/>
    <mergeCell ref="B9:B10"/>
    <mergeCell ref="AL37:AL45"/>
    <mergeCell ref="AM37:AM45"/>
  </mergeCells>
  <phoneticPr fontId="4"/>
  <dataValidations count="7">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 operator="greaterThanOrEqual" allowBlank="1" showDropDown="0" showInputMessage="1" showErrorMessage="1" sqref="I46:I48 AL37:AM44 L46:L48 AJ37:AJ45"/>
    <dataValidation type="whole" operator="greaterThanOrEqual" allowBlank="1" showDropDown="0" showInputMessage="1" showErrorMessage="1" sqref="D37:F45 I37:I45 AD37:AD45 AA37:AA45 X37:X45 U37:U45 R37:R45 O37:O45 L37:L45 AG37:AG45">
      <formula1>0</formula1>
    </dataValidation>
    <dataValidation type="list" allowBlank="1" showDropDown="0" showInputMessage="1" showErrorMessage="1" sqref="AN35">
      <formula1>"短期入所を含む"</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34</vt:i4>
      </vt:variant>
    </vt:vector>
  </HeadingPairs>
  <TitlesOfParts>
    <vt:vector size="34" baseType="lpstr">
      <vt:lpstr>付表３－２</vt:lpstr>
      <vt:lpstr>記載例①就労</vt:lpstr>
      <vt:lpstr>記載例②児発放デイ</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勤務形態一覧表（児童発達支援・放課後デイサービス）</vt:lpstr>
      <vt:lpstr>勤務形態一覧表（主として重症心身障害児）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2026-03-02T04:41:42Z</dcterms:created>
  <dcterms:modified xsi:type="dcterms:W3CDTF">2026-05-26T10:30:10Z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3.1.10.0</vt:lpwstr>
      <vt:lpwstr>3.1.7.0</vt:lpwstr>
    </vt:vector>
  </property>
  <property fmtid="{DCFEDD21-7773-49B2-8022-6FC58DB5260B}" pid="3" name="LastSavedVersion">
    <vt:lpwstr>3.1.10.0</vt:lpwstr>
  </property>
  <property fmtid="{DCFEDD21-7773-49B2-8022-6FC58DB5260B}" pid="4" name="LastSavedDate">
    <vt:filetime>2026-05-26T10:30:10Z</vt:filetime>
  </property>
</Properties>
</file>