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4360" windowHeight="5870" activeTab="1"/>
  </bookViews>
  <sheets>
    <sheet name="確認用シート" sheetId="1" r:id="rId1"/>
    <sheet name="計画" sheetId="3" r:id="rId2"/>
    <sheet name="確認書様式" sheetId="2" r:id="rId3"/>
  </sheets>
  <definedNames>
    <definedName name="_xlnm.Print_Area" localSheetId="0">確認用シート!$B$1:$AB$27</definedName>
    <definedName name="_xlnm.Print_Area" localSheetId="2">確認書様式!$B$2:$D$24</definedName>
    <definedName name="_xlnm.Print_Area" localSheetId="1">計画!$A$1:$M$516</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南條　敏康</author>
  </authors>
  <commentList>
    <comment ref="G1" authorId="0">
      <text>
        <r>
          <rPr>
            <b/>
            <sz val="16"/>
            <color rgb="FFFF0000"/>
            <rFont val="游ゴシック"/>
          </rPr>
          <t xml:space="preserve">このシートは当初計画時用です。
変更時及び実績時には、
このシートを複製して
別のシートとして作成ください。
</t>
        </r>
      </text>
    </comment>
    <comment ref="G44" authorId="0">
      <text>
        <r>
          <rPr>
            <b/>
            <sz val="16"/>
            <color rgb="FFFF0000"/>
            <rFont val="游ゴシック"/>
          </rPr>
          <t xml:space="preserve">このシートは当初計画時用です。
変更時及び実績時には、
このシートを複製して
別のシートとして作成ください。
</t>
        </r>
      </text>
    </comment>
    <comment ref="G87" authorId="0">
      <text>
        <r>
          <rPr>
            <b/>
            <sz val="16"/>
            <color rgb="FFFF0000"/>
            <rFont val="游ゴシック"/>
          </rPr>
          <t xml:space="preserve">このシートは当初計画時用です。
変更時及び実績時には、
このシートを複製して
別のシートとして作成ください。
</t>
        </r>
      </text>
    </comment>
    <comment ref="G130" authorId="0">
      <text>
        <r>
          <rPr>
            <b/>
            <sz val="16"/>
            <color rgb="FFFF0000"/>
            <rFont val="游ゴシック"/>
          </rPr>
          <t xml:space="preserve">このシートは当初計画時用です。
変更時及び実績時には、
このシートを複製して
別のシートとして作成ください。
</t>
        </r>
      </text>
    </comment>
    <comment ref="G173" authorId="0">
      <text>
        <r>
          <rPr>
            <b/>
            <sz val="16"/>
            <color rgb="FFFF0000"/>
            <rFont val="游ゴシック"/>
          </rPr>
          <t xml:space="preserve">このシートは当初計画時用です。
変更時及び実績時には、
このシートを複製して
別のシートとして作成ください。
</t>
        </r>
      </text>
    </comment>
    <comment ref="G216" authorId="0">
      <text>
        <r>
          <rPr>
            <b/>
            <sz val="16"/>
            <color rgb="FFFF0000"/>
            <rFont val="游ゴシック"/>
          </rPr>
          <t xml:space="preserve">このシートは当初計画時用です。
変更時及び実績時には、
このシートを複製して
別のシートとして作成ください。
</t>
        </r>
      </text>
    </comment>
    <comment ref="G259" authorId="0">
      <text>
        <r>
          <rPr>
            <b/>
            <sz val="16"/>
            <color rgb="FFFF0000"/>
            <rFont val="游ゴシック"/>
          </rPr>
          <t xml:space="preserve">このシートは当初計画時用です。
変更時及び実績時には、
このシートを複製して
別のシートとして作成ください。
</t>
        </r>
      </text>
    </comment>
    <comment ref="G302" authorId="0">
      <text>
        <r>
          <rPr>
            <b/>
            <sz val="16"/>
            <color rgb="FFFF0000"/>
            <rFont val="游ゴシック"/>
          </rPr>
          <t xml:space="preserve">このシートは当初計画時用です。
変更時及び実績時には、
このシートを複製して
別のシートとして作成ください。
</t>
        </r>
      </text>
    </comment>
    <comment ref="G345" authorId="0">
      <text>
        <r>
          <rPr>
            <b/>
            <sz val="16"/>
            <color rgb="FFFF0000"/>
            <rFont val="游ゴシック"/>
          </rPr>
          <t xml:space="preserve">このシートは当初計画時用です。
変更時及び実績時には、
このシートを複製して
別のシートとして作成ください。
</t>
        </r>
      </text>
    </comment>
    <comment ref="G388" authorId="0">
      <text>
        <r>
          <rPr>
            <b/>
            <sz val="16"/>
            <color rgb="FFFF0000"/>
            <rFont val="游ゴシック"/>
          </rPr>
          <t xml:space="preserve">このシートは当初計画時用です。
変更時及び実績時には、
このシートを複製して
別のシートとして作成ください。
</t>
        </r>
      </text>
    </comment>
    <comment ref="G431" authorId="0">
      <text>
        <r>
          <rPr>
            <b/>
            <sz val="16"/>
            <color rgb="FFFF0000"/>
            <rFont val="游ゴシック"/>
          </rPr>
          <t xml:space="preserve">このシートは当初計画時用です。
変更時及び実績時には、
このシートを複製して
別のシートとして作成ください。
</t>
        </r>
      </text>
    </comment>
    <comment ref="G474" authorId="0">
      <text>
        <r>
          <rPr>
            <b/>
            <sz val="16"/>
            <color rgb="FFFF0000"/>
            <rFont val="游ゴシック"/>
          </rPr>
          <t xml:space="preserve">このシートは当初計画時用です。
変更時及び実績時には、
このシートを複製して
別のシートとして作成ください。
</t>
        </r>
      </text>
    </comment>
  </commentList>
</comments>
</file>

<file path=xl/sharedStrings.xml><?xml version="1.0" encoding="utf-8"?>
<sst xmlns="http://schemas.openxmlformats.org/spreadsheetml/2006/main" xmlns:r="http://schemas.openxmlformats.org/officeDocument/2006/relationships" count="76" uniqueCount="76">
  <si>
    <t>計</t>
    <rPh sb="0" eb="1">
      <t>ケイ</t>
    </rPh>
    <phoneticPr fontId="1"/>
  </si>
  <si>
    <t>対象期間日数</t>
    <rPh sb="0" eb="2">
      <t>タイショウ</t>
    </rPh>
    <rPh sb="2" eb="4">
      <t>キカン</t>
    </rPh>
    <rPh sb="4" eb="6">
      <t>ニッスウ</t>
    </rPh>
    <phoneticPr fontId="1"/>
  </si>
  <si>
    <t>現場閉所(現場休息)率</t>
    <rPh sb="0" eb="2">
      <t>ゲンバ</t>
    </rPh>
    <rPh sb="2" eb="4">
      <t>ヘイショ</t>
    </rPh>
    <rPh sb="5" eb="7">
      <t>ゲンバ</t>
    </rPh>
    <rPh sb="7" eb="9">
      <t>キュウソク</t>
    </rPh>
    <rPh sb="10" eb="11">
      <t>リツ</t>
    </rPh>
    <phoneticPr fontId="1"/>
  </si>
  <si>
    <t>現場閉所(現場休息)日数</t>
    <rPh sb="0" eb="2">
      <t>ゲンバ</t>
    </rPh>
    <rPh sb="2" eb="4">
      <t>ヘイショ</t>
    </rPh>
    <rPh sb="10" eb="12">
      <t>ニッスウ</t>
    </rPh>
    <phoneticPr fontId="1"/>
  </si>
  <si>
    <t>ア　月単位の週休２日</t>
    <rPh sb="2" eb="5">
      <t>ツキタンイ</t>
    </rPh>
    <rPh sb="6" eb="8">
      <t>シュウキュウ</t>
    </rPh>
    <rPh sb="9" eb="10">
      <t>ニチ</t>
    </rPh>
    <phoneticPr fontId="1"/>
  </si>
  <si>
    <t>対象期間の土日</t>
    <rPh sb="0" eb="2">
      <t>タイショウ</t>
    </rPh>
    <rPh sb="2" eb="4">
      <t>キカン</t>
    </rPh>
    <rPh sb="5" eb="7">
      <t>ドニチ</t>
    </rPh>
    <phoneticPr fontId="1"/>
  </si>
  <si>
    <t>年</t>
    <rPh sb="0" eb="1">
      <t>ネン</t>
    </rPh>
    <phoneticPr fontId="1"/>
  </si>
  <si>
    <r>
      <t>対象期間日数</t>
    </r>
    <r>
      <rPr>
        <sz val="8"/>
        <color theme="1"/>
        <rFont val="ＭＳ 明朝"/>
      </rPr>
      <t>(※１)</t>
    </r>
    <rPh sb="0" eb="2">
      <t>タイショウ</t>
    </rPh>
    <rPh sb="2" eb="4">
      <t>キカン</t>
    </rPh>
    <rPh sb="4" eb="6">
      <t>ニッスウ</t>
    </rPh>
    <phoneticPr fontId="1"/>
  </si>
  <si>
    <t>終期</t>
    <rPh sb="0" eb="2">
      <t>シュウキ</t>
    </rPh>
    <phoneticPr fontId="1"/>
  </si>
  <si>
    <t>イ　通期の週休２日</t>
    <rPh sb="2" eb="4">
      <t>ツウキ</t>
    </rPh>
    <rPh sb="5" eb="7">
      <t>シュウキュウ</t>
    </rPh>
    <rPh sb="8" eb="9">
      <t>ニチ</t>
    </rPh>
    <phoneticPr fontId="1"/>
  </si>
  <si>
    <t>総括監督員名</t>
    <rPh sb="0" eb="2">
      <t>ソウカツ</t>
    </rPh>
    <rPh sb="2" eb="5">
      <t>カントクイン</t>
    </rPh>
    <rPh sb="5" eb="6">
      <t>メイ</t>
    </rPh>
    <phoneticPr fontId="1"/>
  </si>
  <si>
    <t>対象期間</t>
    <rPh sb="0" eb="2">
      <t>タイショウ</t>
    </rPh>
    <rPh sb="2" eb="4">
      <t>キカン</t>
    </rPh>
    <phoneticPr fontId="1"/>
  </si>
  <si>
    <t>月</t>
    <rPh sb="0" eb="1">
      <t>ツキ</t>
    </rPh>
    <phoneticPr fontId="1"/>
  </si>
  <si>
    <t>※１　年末年始休暇（６日間）、夏季休暇（３日間）、工場製作のみを実施している期間、工事全体を一時中止している期間のほか、発注者があらかじめ対象外としている内容に該当する期間、</t>
    <rPh sb="0" eb="87">
      <t>ジュイ</t>
    </rPh>
    <phoneticPr fontId="1"/>
  </si>
  <si>
    <t>　　受注者の責によらず現場作業を余儀なくされる期間などは含まない。</t>
  </si>
  <si>
    <t>設備課</t>
    <rPh sb="0" eb="3">
      <t>セツビカ</t>
    </rPh>
    <phoneticPr fontId="1"/>
  </si>
  <si>
    <t>現場閉所（現場休息）率確認用シート</t>
    <rPh sb="0" eb="2">
      <t>ゲンバ</t>
    </rPh>
    <rPh sb="2" eb="4">
      <t>ヘイショ</t>
    </rPh>
    <rPh sb="5" eb="7">
      <t>ゲンバ</t>
    </rPh>
    <rPh sb="7" eb="9">
      <t>キュウソク</t>
    </rPh>
    <rPh sb="10" eb="11">
      <t>リツ</t>
    </rPh>
    <rPh sb="11" eb="14">
      <t>カクニンヨウ</t>
    </rPh>
    <phoneticPr fontId="1"/>
  </si>
  <si>
    <t>※２　現場閉所（現場休息）日を原則として「土曜日、日曜日としない場合」は、受発注者間の協議により、「土曜日、日曜日」を変更できる。</t>
    <rPh sb="3" eb="5">
      <t>ゲンバ</t>
    </rPh>
    <rPh sb="5" eb="7">
      <t>ヘイショ</t>
    </rPh>
    <rPh sb="8" eb="10">
      <t>ゲンバ</t>
    </rPh>
    <rPh sb="10" eb="12">
      <t>キュウソク</t>
    </rPh>
    <rPh sb="13" eb="14">
      <t>ヒ</t>
    </rPh>
    <rPh sb="15" eb="17">
      <t>ゲンソク</t>
    </rPh>
    <rPh sb="21" eb="24">
      <t>ドヨウビ</t>
    </rPh>
    <rPh sb="25" eb="28">
      <t>ニチヨウビ</t>
    </rPh>
    <rPh sb="32" eb="34">
      <t>バアイ</t>
    </rPh>
    <rPh sb="39" eb="40">
      <t>シャ</t>
    </rPh>
    <rPh sb="40" eb="41">
      <t>カン</t>
    </rPh>
    <rPh sb="42" eb="44">
      <t>キョウギ</t>
    </rPh>
    <rPh sb="50" eb="53">
      <t>ドヨウビ</t>
    </rPh>
    <rPh sb="54" eb="57">
      <t>ニチヨウビ</t>
    </rPh>
    <rPh sb="59" eb="61">
      <t>ヘンコウ</t>
    </rPh>
    <phoneticPr fontId="1"/>
  </si>
  <si>
    <t>１　建設工事名</t>
    <rPh sb="2" eb="4">
      <t>ケンセツ</t>
    </rPh>
    <rPh sb="4" eb="6">
      <t>コウジ</t>
    </rPh>
    <rPh sb="6" eb="7">
      <t>メイ</t>
    </rPh>
    <phoneticPr fontId="1"/>
  </si>
  <si>
    <t>　「静岡県週休２日推進工事（建築工事）実施要領」に基づき、上記のとおり現場閉所（現</t>
  </si>
  <si>
    <t>２　発注方式</t>
    <rPh sb="2" eb="4">
      <t>ハッチュウ</t>
    </rPh>
    <rPh sb="4" eb="6">
      <t>ホウシキ</t>
    </rPh>
    <phoneticPr fontId="1"/>
  </si>
  <si>
    <t>３　取組みレベル</t>
    <rPh sb="2" eb="4">
      <t>トリク</t>
    </rPh>
    <phoneticPr fontId="1"/>
  </si>
  <si>
    <t>４　対象期間</t>
    <rPh sb="2" eb="4">
      <t>タイショウ</t>
    </rPh>
    <rPh sb="4" eb="6">
      <t>キカン</t>
    </rPh>
    <phoneticPr fontId="1"/>
  </si>
  <si>
    <t>様式１</t>
    <rPh sb="0" eb="2">
      <t>ヨウシキ</t>
    </rPh>
    <phoneticPr fontId="1"/>
  </si>
  <si>
    <t>週休2日率結果</t>
    <rPh sb="0" eb="2">
      <t>シュウキュウ</t>
    </rPh>
    <rPh sb="2" eb="4">
      <t>フツカ</t>
    </rPh>
    <rPh sb="4" eb="5">
      <t>リツ</t>
    </rPh>
    <rPh sb="5" eb="7">
      <t>ケッカ</t>
    </rPh>
    <phoneticPr fontId="1"/>
  </si>
  <si>
    <t>５　現場閉所率の確認</t>
    <rPh sb="2" eb="4">
      <t>ゲンバ</t>
    </rPh>
    <rPh sb="4" eb="6">
      <t>ヘイショ</t>
    </rPh>
    <rPh sb="6" eb="7">
      <t>リツ</t>
    </rPh>
    <rPh sb="8" eb="10">
      <t>カクニン</t>
    </rPh>
    <phoneticPr fontId="1"/>
  </si>
  <si>
    <t>週休2日推進工事チェック表</t>
    <rPh sb="0" eb="2">
      <t>シュウキュウ</t>
    </rPh>
    <rPh sb="3" eb="4">
      <t>ニチ</t>
    </rPh>
    <rPh sb="4" eb="6">
      <t>スイシン</t>
    </rPh>
    <rPh sb="6" eb="8">
      <t>コウジ</t>
    </rPh>
    <rPh sb="12" eb="13">
      <t>ヒョウ</t>
    </rPh>
    <phoneticPr fontId="1"/>
  </si>
  <si>
    <r>
      <t>土曜日、日曜日</t>
    </r>
    <r>
      <rPr>
        <sz val="8"/>
        <color theme="1"/>
        <rFont val="ＭＳ 明朝"/>
      </rPr>
      <t>(※２)</t>
    </r>
    <r>
      <rPr>
        <sz val="10"/>
        <color theme="1"/>
        <rFont val="ＭＳ 明朝"/>
      </rPr>
      <t>の日数</t>
    </r>
    <rPh sb="0" eb="1">
      <t>ツチ</t>
    </rPh>
    <rPh sb="1" eb="3">
      <t>ヨウビ</t>
    </rPh>
    <rPh sb="4" eb="7">
      <t>ニチヨウビ</t>
    </rPh>
    <rPh sb="12" eb="14">
      <t>ニッスウ</t>
    </rPh>
    <phoneticPr fontId="1"/>
  </si>
  <si>
    <t>通期の週休２日の実施結果</t>
    <rPh sb="0" eb="2">
      <t>ツウキ</t>
    </rPh>
    <rPh sb="3" eb="5">
      <t>シュウキュウ</t>
    </rPh>
    <rPh sb="6" eb="7">
      <t>ニチ</t>
    </rPh>
    <rPh sb="8" eb="10">
      <t>ジッシ</t>
    </rPh>
    <rPh sb="10" eb="12">
      <t>ケッカ</t>
    </rPh>
    <phoneticPr fontId="1"/>
  </si>
  <si>
    <t>閉所</t>
    <rPh sb="0" eb="2">
      <t>ヘイショ</t>
    </rPh>
    <phoneticPr fontId="1"/>
  </si>
  <si>
    <t>現場閉所（現場休息）率確認書</t>
    <rPh sb="0" eb="2">
      <t>ゲンバ</t>
    </rPh>
    <rPh sb="2" eb="4">
      <t>ヘイショ</t>
    </rPh>
    <rPh sb="5" eb="7">
      <t>ゲンバ</t>
    </rPh>
    <rPh sb="7" eb="9">
      <t>キュウソク</t>
    </rPh>
    <rPh sb="10" eb="11">
      <t>リツ</t>
    </rPh>
    <rPh sb="11" eb="14">
      <t>カクニンショ</t>
    </rPh>
    <phoneticPr fontId="1"/>
  </si>
  <si>
    <t>〇〇　〇〇</t>
  </si>
  <si>
    <t>建設工事名</t>
    <rPh sb="0" eb="2">
      <t>ケンセツ</t>
    </rPh>
    <rPh sb="2" eb="4">
      <t>コウジ</t>
    </rPh>
    <rPh sb="4" eb="5">
      <t>メイ</t>
    </rPh>
    <phoneticPr fontId="1"/>
  </si>
  <si>
    <t>判定(＞28.5％or土日日数)</t>
    <rPh sb="0" eb="2">
      <t>ハンテイ</t>
    </rPh>
    <rPh sb="11" eb="13">
      <t>ドニチ</t>
    </rPh>
    <rPh sb="13" eb="15">
      <t>ニッスウ</t>
    </rPh>
    <phoneticPr fontId="1"/>
  </si>
  <si>
    <t>発注方式</t>
    <rPh sb="0" eb="2">
      <t>ハッチュウ</t>
    </rPh>
    <rPh sb="2" eb="4">
      <t>ホウシキ</t>
    </rPh>
    <phoneticPr fontId="1"/>
  </si>
  <si>
    <t>計画</t>
    <rPh sb="0" eb="2">
      <t>ケイカク</t>
    </rPh>
    <phoneticPr fontId="1"/>
  </si>
  <si>
    <t>取組レベル</t>
    <rPh sb="0" eb="2">
      <t>トリク</t>
    </rPh>
    <phoneticPr fontId="1"/>
  </si>
  <si>
    <t>月単位の週休２日の実施結果</t>
    <rPh sb="0" eb="3">
      <t>ツキタンイ</t>
    </rPh>
    <rPh sb="4" eb="6">
      <t>シュウキュウ</t>
    </rPh>
    <rPh sb="7" eb="8">
      <t>ニチ</t>
    </rPh>
    <rPh sb="9" eb="11">
      <t>ジッシ</t>
    </rPh>
    <rPh sb="11" eb="13">
      <t>ケッカ</t>
    </rPh>
    <phoneticPr fontId="1"/>
  </si>
  <si>
    <t>　　年　　月　　日</t>
    <rPh sb="2" eb="3">
      <t>ネン</t>
    </rPh>
    <rPh sb="5" eb="6">
      <t>ガツ</t>
    </rPh>
    <rPh sb="8" eb="9">
      <t>ヒ</t>
    </rPh>
    <phoneticPr fontId="1"/>
  </si>
  <si>
    <t>週休２日実施状況の判定</t>
    <rPh sb="0" eb="2">
      <t>シュウキュウ</t>
    </rPh>
    <rPh sb="3" eb="4">
      <t>ニチ</t>
    </rPh>
    <rPh sb="4" eb="6">
      <t>ジッシ</t>
    </rPh>
    <rPh sb="6" eb="8">
      <t>ジョウキョウ</t>
    </rPh>
    <rPh sb="9" eb="11">
      <t>ハンテイ</t>
    </rPh>
    <phoneticPr fontId="1"/>
  </si>
  <si>
    <t>確認年月日</t>
    <rPh sb="0" eb="2">
      <t>カクニン</t>
    </rPh>
    <rPh sb="2" eb="5">
      <t>ネンガッピ</t>
    </rPh>
    <phoneticPr fontId="1"/>
  </si>
  <si>
    <t>発注機関名</t>
    <rPh sb="0" eb="2">
      <t>ハッチュウ</t>
    </rPh>
    <rPh sb="2" eb="4">
      <t>キカン</t>
    </rPh>
    <rPh sb="4" eb="5">
      <t>メイ</t>
    </rPh>
    <phoneticPr fontId="1"/>
  </si>
  <si>
    <t>始期</t>
    <rPh sb="0" eb="2">
      <t>シキ</t>
    </rPh>
    <phoneticPr fontId="1"/>
  </si>
  <si>
    <t>工　期</t>
    <rPh sb="0" eb="1">
      <t>コウ</t>
    </rPh>
    <rPh sb="2" eb="3">
      <t>キ</t>
    </rPh>
    <phoneticPr fontId="1"/>
  </si>
  <si>
    <t>★★★週休２日実施の判定★★★</t>
    <rPh sb="3" eb="5">
      <t>シュウキュウ</t>
    </rPh>
    <rPh sb="6" eb="7">
      <t>ニチ</t>
    </rPh>
    <rPh sb="7" eb="9">
      <t>ジッシ</t>
    </rPh>
    <rPh sb="10" eb="12">
      <t>ハンテイ</t>
    </rPh>
    <phoneticPr fontId="1"/>
  </si>
  <si>
    <t>（リストから選択）</t>
    <rPh sb="6" eb="8">
      <t>センタク</t>
    </rPh>
    <phoneticPr fontId="1"/>
  </si>
  <si>
    <t>変更2回</t>
    <rPh sb="0" eb="2">
      <t>ヘンコウ</t>
    </rPh>
    <rPh sb="3" eb="4">
      <t>カイ</t>
    </rPh>
    <phoneticPr fontId="1"/>
  </si>
  <si>
    <t>対象月</t>
    <rPh sb="0" eb="2">
      <t>タイショウ</t>
    </rPh>
    <rPh sb="2" eb="3">
      <t>ツキ</t>
    </rPh>
    <phoneticPr fontId="1"/>
  </si>
  <si>
    <t>（リストから選択、通期の週休２日は受注者希望型のみ選択可能）</t>
    <rPh sb="6" eb="8">
      <t>センタク</t>
    </rPh>
    <rPh sb="9" eb="11">
      <t>ツウキ</t>
    </rPh>
    <rPh sb="12" eb="14">
      <t>シュウキュウ</t>
    </rPh>
    <rPh sb="15" eb="16">
      <t>ニチ</t>
    </rPh>
    <rPh sb="17" eb="20">
      <t>ジュチュウシャ</t>
    </rPh>
    <rPh sb="20" eb="23">
      <t>キボウガタ</t>
    </rPh>
    <rPh sb="25" eb="27">
      <t>センタク</t>
    </rPh>
    <rPh sb="27" eb="29">
      <t>カノウ</t>
    </rPh>
    <phoneticPr fontId="1"/>
  </si>
  <si>
    <t>判定(＞28.5％)</t>
    <rPh sb="0" eb="2">
      <t>ハンテイ</t>
    </rPh>
    <phoneticPr fontId="1"/>
  </si>
  <si>
    <t>現場閉所(現場休息)日数</t>
    <rPh sb="0" eb="2">
      <t>ゲンバ</t>
    </rPh>
    <rPh sb="2" eb="4">
      <t>ヘイショ</t>
    </rPh>
    <rPh sb="5" eb="7">
      <t>ゲンバ</t>
    </rPh>
    <rPh sb="7" eb="9">
      <t>キュウソク</t>
    </rPh>
    <rPh sb="10" eb="12">
      <t>ニッスウ</t>
    </rPh>
    <phoneticPr fontId="1"/>
  </si>
  <si>
    <t>対象月数</t>
    <rPh sb="0" eb="2">
      <t>タイショウ</t>
    </rPh>
    <rPh sb="2" eb="3">
      <t>ツキ</t>
    </rPh>
    <rPh sb="3" eb="4">
      <t>スウ</t>
    </rPh>
    <phoneticPr fontId="1"/>
  </si>
  <si>
    <t>週休２日実施月数</t>
    <rPh sb="0" eb="2">
      <t>シュウキュウ</t>
    </rPh>
    <rPh sb="3" eb="4">
      <t>ニチ</t>
    </rPh>
    <rPh sb="4" eb="6">
      <t>ジッシ</t>
    </rPh>
    <rPh sb="6" eb="8">
      <t>ツキスウ</t>
    </rPh>
    <phoneticPr fontId="1"/>
  </si>
  <si>
    <t>受注者希望型</t>
  </si>
  <si>
    <t>対象日数</t>
    <rPh sb="0" eb="2">
      <t>タイショウ</t>
    </rPh>
    <rPh sb="2" eb="4">
      <t>ニッスウ</t>
    </rPh>
    <phoneticPr fontId="1"/>
  </si>
  <si>
    <t>月単位の週休２日</t>
  </si>
  <si>
    <t>年末年始休暇(6日間)</t>
    <rPh sb="0" eb="2">
      <t>ネンマツ</t>
    </rPh>
    <rPh sb="2" eb="4">
      <t>ネンシ</t>
    </rPh>
    <rPh sb="4" eb="6">
      <t>キュウカ</t>
    </rPh>
    <rPh sb="8" eb="10">
      <t>ニチカン</t>
    </rPh>
    <phoneticPr fontId="1"/>
  </si>
  <si>
    <t>令和○○年度［第○○－Ｚ○○○○－○○号］</t>
    <rPh sb="0" eb="2">
      <t>レイワ</t>
    </rPh>
    <rPh sb="4" eb="6">
      <t>ネンド</t>
    </rPh>
    <rPh sb="7" eb="8">
      <t>ダイ</t>
    </rPh>
    <rPh sb="19" eb="20">
      <t>ゴウ</t>
    </rPh>
    <phoneticPr fontId="1"/>
  </si>
  <si>
    <t>○○○○庁舎○○棟新築工事（建築）</t>
    <rPh sb="4" eb="6">
      <t>チョウシャ</t>
    </rPh>
    <rPh sb="8" eb="9">
      <t>トウ</t>
    </rPh>
    <rPh sb="9" eb="11">
      <t>シンチク</t>
    </rPh>
    <rPh sb="11" eb="13">
      <t>コウジ</t>
    </rPh>
    <rPh sb="14" eb="16">
      <t>ケンチク</t>
    </rPh>
    <phoneticPr fontId="1"/>
  </si>
  <si>
    <t>場休息）率を確認しました。</t>
  </si>
  <si>
    <t>工事名</t>
    <rPh sb="0" eb="2">
      <t>コウジ</t>
    </rPh>
    <rPh sb="2" eb="3">
      <t>メイ</t>
    </rPh>
    <phoneticPr fontId="1"/>
  </si>
  <si>
    <t>閉所日</t>
    <rPh sb="0" eb="2">
      <t>ヘイショ</t>
    </rPh>
    <rPh sb="2" eb="3">
      <t>ビ</t>
    </rPh>
    <phoneticPr fontId="1"/>
  </si>
  <si>
    <t>期　　間</t>
    <rPh sb="0" eb="1">
      <t>キ</t>
    </rPh>
    <rPh sb="3" eb="4">
      <t>アイダ</t>
    </rPh>
    <phoneticPr fontId="1"/>
  </si>
  <si>
    <t>準備期間</t>
    <rPh sb="0" eb="2">
      <t>ジュンビ</t>
    </rPh>
    <rPh sb="2" eb="4">
      <t>キカン</t>
    </rPh>
    <phoneticPr fontId="1"/>
  </si>
  <si>
    <t>~</t>
  </si>
  <si>
    <t>夏季休暇(3日間)</t>
    <rPh sb="0" eb="2">
      <t>カキ</t>
    </rPh>
    <rPh sb="2" eb="4">
      <t>キュウカ</t>
    </rPh>
    <rPh sb="6" eb="8">
      <t>ニチカン</t>
    </rPh>
    <phoneticPr fontId="1"/>
  </si>
  <si>
    <t>その他対象外期間</t>
    <rPh sb="2" eb="3">
      <t>タ</t>
    </rPh>
    <rPh sb="3" eb="6">
      <t>タイショウガイ</t>
    </rPh>
    <rPh sb="6" eb="8">
      <t>キカン</t>
    </rPh>
    <phoneticPr fontId="1"/>
  </si>
  <si>
    <t>今回は</t>
    <rPh sb="0" eb="2">
      <t>コンカイ</t>
    </rPh>
    <phoneticPr fontId="1"/>
  </si>
  <si>
    <t>工事製作期間</t>
    <rPh sb="0" eb="2">
      <t>コウジ</t>
    </rPh>
    <rPh sb="2" eb="4">
      <t>セイサク</t>
    </rPh>
    <rPh sb="4" eb="6">
      <t>キカン</t>
    </rPh>
    <phoneticPr fontId="1"/>
  </si>
  <si>
    <t>工事中止期間</t>
    <rPh sb="0" eb="2">
      <t>コウジ</t>
    </rPh>
    <rPh sb="2" eb="4">
      <t>チュウシ</t>
    </rPh>
    <rPh sb="4" eb="6">
      <t>キカン</t>
    </rPh>
    <phoneticPr fontId="1"/>
  </si>
  <si>
    <t>発注者指定期間</t>
    <rPh sb="0" eb="3">
      <t>ハッチュウシャ</t>
    </rPh>
    <rPh sb="3" eb="5">
      <t>シテイ</t>
    </rPh>
    <rPh sb="5" eb="7">
      <t>キカン</t>
    </rPh>
    <phoneticPr fontId="1"/>
  </si>
  <si>
    <t>後片付け期間</t>
    <rPh sb="0" eb="3">
      <t>アトカタヅ</t>
    </rPh>
    <rPh sb="4" eb="6">
      <t>キカン</t>
    </rPh>
    <phoneticPr fontId="1"/>
  </si>
  <si>
    <t>実績</t>
    <rPh sb="0" eb="2">
      <t>ジッセキ</t>
    </rPh>
    <phoneticPr fontId="1"/>
  </si>
  <si>
    <t>変更１回</t>
    <rPh sb="0" eb="2">
      <t>ヘンコウ</t>
    </rPh>
    <rPh sb="3" eb="4">
      <t>カイ</t>
    </rPh>
    <phoneticPr fontId="1"/>
  </si>
  <si>
    <t>令和7年度［第37－Ｚ2202－01号］</t>
    <rPh sb="0" eb="2">
      <t>レイワ</t>
    </rPh>
    <rPh sb="3" eb="5">
      <t>ネンド</t>
    </rPh>
    <rPh sb="6" eb="7">
      <t>ダイ</t>
    </rPh>
    <rPh sb="18" eb="19">
      <t>ゴウ</t>
    </rPh>
    <phoneticPr fontId="1"/>
  </si>
  <si>
    <t>清水港新興津緑地トイレ新築工事（機械設備）</t>
    <rPh sb="0" eb="8">
      <t>シミズコウシンオキツリョクチ</t>
    </rPh>
    <rPh sb="11" eb="18">
      <t>シンチクコウジ｢キカイ</t>
    </rPh>
    <rPh sb="18" eb="20">
      <t>セツビ</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</si>
</sst>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yy"/>
    <numFmt numFmtId="177" formatCode="m"/>
    <numFmt numFmtId="178" formatCode="0.0%"/>
    <numFmt numFmtId="179" formatCode="[$-411]ggge&quot;年&quot;m&quot;月&quot;d&quot;日&quot;;@"/>
    <numFmt numFmtId="180" formatCode="yyyy/m/d;@"/>
    <numFmt numFmtId="181" formatCode="[$-411]ge\.m\.d;@"/>
    <numFmt numFmtId="182" formatCode="0_ "/>
    <numFmt numFmtId="183" formatCode="[$-411]ge.m.d;@"/>
    <numFmt numFmtId="184" formatCode="yyyy&quot;年&quot;m&quot;月&quot;d&quot;日&quot;;@"/>
    <numFmt numFmtId="185" formatCode="yyyy&quot;年&quot;"/>
    <numFmt numFmtId="186" formatCode="General&quot;日&quot;"/>
    <numFmt numFmtId="187" formatCode="General&quot;月&quot;"/>
    <numFmt numFmtId="188" formatCode="General&quot;年&quot;"/>
    <numFmt numFmtId="189" formatCode="General&quot; 日&quot;"/>
    <numFmt numFmtId="190" formatCode="General\ &quot; 月&quot;"/>
  </numFmts>
  <fonts count="19">
    <font>
      <sz val="11"/>
      <color theme="1"/>
      <name val="游ゴシック"/>
      <family val="3"/>
      <scheme val="minor"/>
    </font>
    <font>
      <sz val="6"/>
      <color auto="1"/>
      <name val="游ゴシック"/>
      <family val="3"/>
    </font>
    <font>
      <sz val="11"/>
      <color theme="1"/>
      <name val="ＭＳ 明朝"/>
      <family val="1"/>
    </font>
    <font>
      <sz val="14"/>
      <color theme="1"/>
      <name val="ＭＳ ゴシック"/>
      <family val="3"/>
    </font>
    <font>
      <b/>
      <sz val="10"/>
      <color theme="1"/>
      <name val="ＭＳ ゴシック"/>
      <family val="3"/>
    </font>
    <font>
      <sz val="10"/>
      <color theme="1"/>
      <name val="ＭＳ 明朝"/>
      <family val="1"/>
    </font>
    <font>
      <sz val="8"/>
      <color theme="1"/>
      <name val="ＭＳ 明朝"/>
      <family val="1"/>
    </font>
    <font>
      <sz val="11"/>
      <color theme="1"/>
      <name val="ＭＳ ゴシック"/>
      <family val="3"/>
    </font>
    <font>
      <sz val="11"/>
      <color theme="1"/>
      <name val="游ゴシック"/>
      <family val="3"/>
      <scheme val="minor"/>
    </font>
    <font>
      <b/>
      <sz val="10"/>
      <color theme="1"/>
      <name val="ＭＳ 明朝"/>
      <family val="1"/>
    </font>
    <font>
      <b/>
      <sz val="14"/>
      <color auto="1"/>
      <name val="ＭＳ 明朝"/>
      <family val="1"/>
    </font>
    <font>
      <b/>
      <sz val="11"/>
      <color theme="1"/>
      <name val="ＭＳ 明朝"/>
      <family val="1"/>
    </font>
    <font>
      <sz val="10"/>
      <color theme="1"/>
      <name val="游ゴシック"/>
      <family val="3"/>
      <scheme val="minor"/>
    </font>
    <font>
      <sz val="8"/>
      <color theme="1"/>
      <name val="游ゴシック"/>
      <family val="3"/>
      <scheme val="minor"/>
    </font>
    <font>
      <sz val="9"/>
      <color theme="1"/>
      <name val="游ゴシック"/>
      <family val="3"/>
      <scheme val="minor"/>
    </font>
    <font>
      <b/>
      <sz val="20"/>
      <color theme="1"/>
      <name val="游ゴシック"/>
      <family val="3"/>
      <scheme val="minor"/>
    </font>
    <font>
      <sz val="10.5"/>
      <color theme="1"/>
      <name val="ＭＳ 明朝"/>
      <family val="1"/>
    </font>
    <font>
      <sz val="14"/>
      <color theme="1"/>
      <name val="ＭＳ 明朝"/>
      <family val="1"/>
    </font>
    <font>
      <sz val="12"/>
      <color theme="1"/>
      <name val="ＭＳ 明朝"/>
      <family val="1"/>
    </font>
  </fonts>
  <fills count="5">
    <fill>
      <patternFill patternType="none"/>
    </fill>
    <fill>
      <patternFill patternType="gray125"/>
    </fill>
    <fill>
      <patternFill patternType="solid">
        <fgColor theme="7" tint="0.8"/>
        <bgColor indexed="64"/>
      </patternFill>
    </fill>
    <fill>
      <patternFill patternType="solid">
        <fgColor theme="0" tint="-0.15"/>
        <bgColor indexed="64"/>
      </patternFill>
    </fill>
    <fill>
      <patternFill patternType="solid">
        <fgColor rgb="FFFFE9FF"/>
        <bgColor indexed="64"/>
      </patternFill>
    </fill>
  </fills>
  <borders count="81">
    <border>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rgb="FFFF0000"/>
      </right>
      <top style="thin">
        <color indexed="64"/>
      </top>
      <bottom/>
      <diagonal/>
    </border>
    <border>
      <left/>
      <right style="thick">
        <color rgb="FFFF0000"/>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ck">
        <color rgb="FFFF0000"/>
      </left>
      <right/>
      <top style="thick">
        <color rgb="FFFF0000"/>
      </top>
      <bottom style="thin">
        <color rgb="FFFF0000"/>
      </bottom>
      <diagonal/>
    </border>
    <border>
      <left style="thick">
        <color rgb="FFFF0000"/>
      </left>
      <right/>
      <top style="thin">
        <color rgb="FFFF0000"/>
      </top>
      <bottom style="thick">
        <color rgb="FFFF0000"/>
      </bottom>
      <diagonal/>
    </border>
    <border>
      <left style="thick">
        <color rgb="FFFF0000"/>
      </left>
      <right/>
      <top style="thick">
        <color rgb="FFFF0000"/>
      </top>
      <bottom style="thick">
        <color rgb="FFFF0000"/>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ck">
        <color rgb="FFFF0000"/>
      </left>
      <right style="thin">
        <color indexed="64"/>
      </right>
      <top style="thick">
        <color rgb="FFFF0000"/>
      </top>
      <bottom style="thin">
        <color indexed="64"/>
      </bottom>
      <diagonal/>
    </border>
    <border>
      <left style="thick">
        <color rgb="FFFF0000"/>
      </left>
      <right style="thin">
        <color indexed="64"/>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right/>
      <top style="thick">
        <color rgb="FFFF0000"/>
      </top>
      <bottom style="thin">
        <color rgb="FFFF0000"/>
      </bottom>
      <diagonal/>
    </border>
    <border>
      <left/>
      <right/>
      <top style="thin">
        <color rgb="FFFF0000"/>
      </top>
      <bottom style="thick">
        <color rgb="FFFF0000"/>
      </bottom>
      <diagonal/>
    </border>
    <border>
      <left/>
      <right/>
      <top style="thick">
        <color rgb="FFFF0000"/>
      </top>
      <bottom style="thick">
        <color rgb="FFFF0000"/>
      </bottom>
      <diagonal/>
    </border>
    <border>
      <left/>
      <right/>
      <top/>
      <bottom style="thin">
        <color indexed="64"/>
      </bottom>
      <diagonal/>
    </border>
    <border>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ck">
        <color rgb="FFFF0000"/>
      </top>
      <bottom style="thin">
        <color indexed="64"/>
      </bottom>
      <diagonal/>
    </border>
    <border>
      <left style="thin">
        <color indexed="64"/>
      </left>
      <right style="thin">
        <color indexed="64"/>
      </right>
      <top style="thin">
        <color indexed="64"/>
      </top>
      <bottom style="thick">
        <color rgb="FFFF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ck">
        <color rgb="FFFF0000"/>
      </right>
      <top style="thick">
        <color rgb="FFFF0000"/>
      </top>
      <bottom style="thin">
        <color indexed="64"/>
      </bottom>
      <diagonal/>
    </border>
    <border>
      <left style="thin">
        <color indexed="64"/>
      </left>
      <right style="thick">
        <color rgb="FFFF0000"/>
      </right>
      <top style="thin">
        <color indexed="64"/>
      </top>
      <bottom style="thin">
        <color indexed="64"/>
      </bottom>
      <diagonal/>
    </border>
    <border>
      <left style="thin">
        <color indexed="64"/>
      </left>
      <right style="thick">
        <color rgb="FFFF0000"/>
      </right>
      <top style="thin">
        <color indexed="64"/>
      </top>
      <bottom style="thick">
        <color rgb="FFFF0000"/>
      </bottom>
      <diagonal/>
    </border>
    <border>
      <left/>
      <right style="thick">
        <color rgb="FFFF0000"/>
      </right>
      <top style="thick">
        <color rgb="FFFF0000"/>
      </top>
      <bottom style="thick">
        <color rgb="FFFF0000"/>
      </bottom>
      <diagonal/>
    </border>
    <border>
      <left/>
      <right/>
      <top style="thin">
        <color indexed="64"/>
      </top>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style="medium">
        <color indexed="64"/>
      </top>
      <bottom style="medium">
        <color indexed="64"/>
      </bottom>
      <diagonal/>
    </border>
    <border>
      <left/>
      <right style="thick">
        <color rgb="FFFF0000"/>
      </right>
      <top style="thick">
        <color rgb="FFFF0000"/>
      </top>
      <bottom style="thin">
        <color rgb="FFFF0000"/>
      </bottom>
      <diagonal/>
    </border>
    <border>
      <left/>
      <right style="thick">
        <color rgb="FFFF0000"/>
      </right>
      <top style="thin">
        <color rgb="FFFF0000"/>
      </top>
      <bottom style="thick">
        <color rgb="FFFF0000"/>
      </bottom>
      <diagonal/>
    </border>
    <border>
      <left/>
      <right style="thin">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diagonalDown="1">
      <left style="medium">
        <color indexed="64"/>
      </left>
      <right style="medium">
        <color indexed="64"/>
      </right>
      <top style="thin">
        <color indexed="64"/>
      </top>
      <bottom style="thin">
        <color indexed="64"/>
      </bottom>
      <diagonal style="hair">
        <color indexed="64"/>
      </diagonal>
    </border>
    <border>
      <left style="medium">
        <color indexed="64"/>
      </left>
      <right style="medium">
        <color indexed="64"/>
      </right>
      <top style="thin">
        <color indexed="64"/>
      </top>
      <bottom style="thin">
        <color indexed="64"/>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thick">
        <color indexed="64"/>
      </left>
      <right/>
      <top/>
      <bottom style="thick">
        <color indexed="64"/>
      </bottom>
      <diagonal/>
    </border>
    <border>
      <left style="thin">
        <color auto="1"/>
      </left>
      <right/>
      <top/>
      <bottom style="thin">
        <color auto="1"/>
      </bottom>
      <diagonal/>
    </border>
    <border>
      <left style="thin">
        <color auto="1"/>
      </left>
      <right/>
      <top style="thin">
        <color auto="1"/>
      </top>
      <bottom/>
      <diagonal/>
    </border>
    <border>
      <left style="thin">
        <color indexed="64"/>
      </left>
      <right style="thin">
        <color indexed="64"/>
      </right>
      <top/>
      <bottom style="thin">
        <color indexed="64"/>
      </bottom>
      <diagonal/>
    </border>
    <border>
      <left style="hair">
        <color auto="1"/>
      </left>
      <right/>
      <top/>
      <bottom style="thin">
        <color auto="1"/>
      </bottom>
      <diagonal/>
    </border>
    <border>
      <left style="thick">
        <color indexed="64"/>
      </left>
      <right/>
      <top style="thick">
        <color indexed="64"/>
      </top>
      <bottom style="thick">
        <color indexed="64"/>
      </bottom>
      <diagonal/>
    </border>
    <border>
      <left/>
      <right style="thin">
        <color auto="1"/>
      </right>
      <top/>
      <bottom style="thick">
        <color indexed="64"/>
      </bottom>
      <diagonal/>
    </border>
    <border>
      <left/>
      <right style="thin">
        <color auto="1"/>
      </right>
      <top/>
      <bottom style="thin">
        <color auto="1"/>
      </bottom>
      <diagonal/>
    </border>
    <border>
      <left/>
      <right style="thin">
        <color auto="1"/>
      </right>
      <top style="thin">
        <color auto="1"/>
      </top>
      <bottom/>
      <diagonal/>
    </border>
    <border>
      <left/>
      <right style="thin">
        <color auto="1"/>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auto="1"/>
      </right>
      <top style="thick">
        <color indexed="64"/>
      </top>
      <bottom style="thick">
        <color indexed="64"/>
      </bottom>
      <diagonal/>
    </border>
    <border>
      <left/>
      <right/>
      <top/>
      <bottom style="thick">
        <color indexed="64"/>
      </bottom>
      <diagonal/>
    </border>
    <border>
      <left/>
      <right/>
      <top/>
      <bottom style="thin">
        <color auto="1"/>
      </bottom>
      <diagonal/>
    </border>
    <border>
      <left/>
      <right/>
      <top style="thin">
        <color auto="1"/>
      </top>
      <bottom/>
      <diagonal/>
    </border>
    <border>
      <left/>
      <right style="hair">
        <color auto="1"/>
      </right>
      <top/>
      <bottom style="thin">
        <color auto="1"/>
      </bottom>
      <diagonal/>
    </border>
    <border>
      <left/>
      <right style="hair">
        <color auto="1"/>
      </right>
      <top style="thin">
        <color auto="1"/>
      </top>
      <bottom style="thin">
        <color auto="1"/>
      </bottom>
      <diagonal/>
    </border>
    <border>
      <left/>
      <right/>
      <top style="thick">
        <color indexed="64"/>
      </top>
      <bottom style="thick">
        <color indexed="64"/>
      </bottom>
      <diagonal/>
    </border>
    <border>
      <left/>
      <right style="thick">
        <color indexed="64"/>
      </right>
      <top/>
      <bottom style="thick">
        <color indexed="64"/>
      </bottom>
      <diagonal/>
    </border>
    <border>
      <left style="hair">
        <color auto="1"/>
      </left>
      <right style="thin">
        <color auto="1"/>
      </right>
      <top/>
      <bottom style="thin">
        <color auto="1"/>
      </bottom>
      <diagonal/>
    </border>
    <border>
      <left style="hair">
        <color auto="1"/>
      </left>
      <right style="thin">
        <color auto="1"/>
      </right>
      <top style="thin">
        <color auto="1"/>
      </top>
      <bottom style="thin">
        <color auto="1"/>
      </bottom>
      <diagonal/>
    </border>
    <border>
      <left/>
      <right style="thick">
        <color indexed="64"/>
      </right>
      <top style="thick">
        <color indexed="64"/>
      </top>
      <bottom style="thick">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auto="1"/>
      </left>
      <right style="thin">
        <color auto="1"/>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auto="1"/>
      </left>
      <right/>
      <top/>
      <bottom/>
      <diagonal/>
    </border>
    <border>
      <left/>
      <right style="thin">
        <color auto="1"/>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2">
    <xf numFmtId="0" fontId="0" fillId="0" borderId="0">
      <alignment vertical="center"/>
    </xf>
    <xf numFmtId="9" fontId="8" fillId="0" borderId="0" applyFont="0" applyFill="0" applyBorder="0" applyAlignment="0" applyProtection="0">
      <alignment vertical="center"/>
    </xf>
  </cellStyleXfs>
  <cellXfs count="163">
    <xf numFmtId="0" fontId="0" fillId="0" borderId="0" xfId="0">
      <alignment vertical="center"/>
    </xf>
    <xf numFmtId="0" fontId="2" fillId="0" borderId="0" xfId="0" applyFont="1">
      <alignment vertical="center"/>
    </xf>
    <xf numFmtId="0" fontId="2" fillId="0" borderId="0" xfId="0" applyFont="1" applyAlignment="1">
      <alignment vertical="top"/>
    </xf>
    <xf numFmtId="0" fontId="3" fillId="0" borderId="0" xfId="0" applyFont="1" applyAlignment="1">
      <alignment horizontal="center"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lignment vertical="center"/>
    </xf>
    <xf numFmtId="0" fontId="4" fillId="0" borderId="4" xfId="0" applyFont="1" applyBorder="1">
      <alignment vertical="center"/>
    </xf>
    <xf numFmtId="0" fontId="4" fillId="0" borderId="0" xfId="0" applyFont="1">
      <alignmen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lignment vertical="center"/>
    </xf>
    <xf numFmtId="0" fontId="5" fillId="0" borderId="4"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Fill="1" applyBorder="1" applyAlignment="1">
      <alignment horizontal="center" vertical="center"/>
    </xf>
    <xf numFmtId="0" fontId="6" fillId="0" borderId="0" xfId="0" applyFont="1">
      <alignment vertical="center"/>
    </xf>
    <xf numFmtId="0" fontId="6" fillId="0" borderId="0" xfId="0" applyFont="1" applyAlignment="1">
      <alignment vertical="center"/>
    </xf>
    <xf numFmtId="0" fontId="5" fillId="0" borderId="3"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2" fillId="0" borderId="15" xfId="0" applyFont="1" applyBorder="1" applyAlignment="1">
      <alignment horizontal="left" vertical="center"/>
    </xf>
    <xf numFmtId="0" fontId="2" fillId="0" borderId="2" xfId="0" applyFont="1" applyBorder="1" applyAlignment="1">
      <alignment horizontal="center" vertical="center"/>
    </xf>
    <xf numFmtId="176" fontId="5" fillId="0" borderId="4" xfId="0" applyNumberFormat="1" applyFont="1" applyBorder="1">
      <alignment vertical="center"/>
    </xf>
    <xf numFmtId="177" fontId="5" fillId="0" borderId="3" xfId="0" applyNumberFormat="1" applyFont="1" applyBorder="1" applyAlignment="1">
      <alignment horizontal="center" vertical="center"/>
    </xf>
    <xf numFmtId="1" fontId="5" fillId="0" borderId="3" xfId="0" applyNumberFormat="1" applyFont="1" applyBorder="1" applyAlignment="1">
      <alignment horizontal="center" vertical="center"/>
    </xf>
    <xf numFmtId="178" fontId="6" fillId="2" borderId="16" xfId="1" applyNumberFormat="1" applyFont="1" applyFill="1" applyBorder="1" applyAlignment="1">
      <alignment horizontal="center" vertical="center"/>
    </xf>
    <xf numFmtId="0" fontId="5" fillId="2" borderId="17" xfId="0" applyFont="1" applyFill="1" applyBorder="1" applyAlignment="1">
      <alignment horizontal="center" vertical="center"/>
    </xf>
    <xf numFmtId="0" fontId="7" fillId="0" borderId="0" xfId="0" applyFont="1">
      <alignment vertical="center"/>
    </xf>
    <xf numFmtId="0" fontId="5" fillId="2" borderId="3" xfId="0" applyFont="1" applyFill="1" applyBorder="1" applyAlignment="1">
      <alignment horizontal="center" vertical="center"/>
    </xf>
    <xf numFmtId="178" fontId="9" fillId="2" borderId="8" xfId="1" applyNumberFormat="1" applyFont="1" applyFill="1" applyBorder="1" applyAlignment="1">
      <alignment horizontal="center" vertical="center"/>
    </xf>
    <xf numFmtId="0" fontId="9" fillId="2" borderId="17" xfId="0" applyFont="1" applyFill="1" applyBorder="1" applyAlignment="1">
      <alignment horizontal="center" vertical="center"/>
    </xf>
    <xf numFmtId="179" fontId="7" fillId="0" borderId="18" xfId="0" applyNumberFormat="1" applyFont="1" applyBorder="1" applyAlignment="1">
      <alignment horizontal="center" vertical="center"/>
    </xf>
    <xf numFmtId="0" fontId="7" fillId="0" borderId="19"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left" vertical="center"/>
    </xf>
    <xf numFmtId="0" fontId="2" fillId="0" borderId="22" xfId="0" applyFont="1" applyBorder="1" applyAlignment="1">
      <alignment horizontal="left" vertical="center"/>
    </xf>
    <xf numFmtId="0" fontId="2" fillId="0" borderId="23" xfId="0" applyFont="1" applyBorder="1" applyAlignment="1">
      <alignment horizontal="left" vertical="center"/>
    </xf>
    <xf numFmtId="0" fontId="2" fillId="0" borderId="24" xfId="0" applyFont="1" applyBorder="1" applyAlignment="1">
      <alignment horizontal="center" vertical="center"/>
    </xf>
    <xf numFmtId="176" fontId="5" fillId="0" borderId="25" xfId="0" applyNumberFormat="1" applyFont="1" applyBorder="1">
      <alignment vertical="center"/>
    </xf>
    <xf numFmtId="0" fontId="9" fillId="2" borderId="26" xfId="0" applyFont="1" applyFill="1" applyBorder="1" applyAlignment="1">
      <alignment horizontal="center" vertical="center"/>
    </xf>
    <xf numFmtId="179" fontId="7" fillId="0" borderId="27" xfId="0" applyNumberFormat="1" applyFont="1" applyBorder="1" applyAlignment="1">
      <alignment horizontal="center" vertical="center"/>
    </xf>
    <xf numFmtId="0" fontId="7" fillId="0" borderId="3" xfId="0" applyFont="1" applyBorder="1" applyAlignment="1">
      <alignment horizontal="center" vertical="center"/>
    </xf>
    <xf numFmtId="0" fontId="2" fillId="0" borderId="28" xfId="0" applyFont="1" applyBorder="1" applyAlignment="1">
      <alignment horizontal="center" vertical="center"/>
    </xf>
    <xf numFmtId="180" fontId="2" fillId="0" borderId="15" xfId="0" applyNumberFormat="1" applyFont="1" applyBorder="1" applyAlignment="1">
      <alignment horizontal="center" vertical="center"/>
    </xf>
    <xf numFmtId="180" fontId="2" fillId="0" borderId="23" xfId="0" applyNumberFormat="1" applyFont="1" applyBorder="1" applyAlignment="1">
      <alignment horizontal="center" vertical="center"/>
    </xf>
    <xf numFmtId="0" fontId="10" fillId="2" borderId="29" xfId="0" applyFont="1" applyFill="1" applyBorder="1" applyAlignment="1">
      <alignment horizontal="center" vertical="center"/>
    </xf>
    <xf numFmtId="0" fontId="10" fillId="2" borderId="30" xfId="0" applyFont="1" applyFill="1" applyBorder="1" applyAlignment="1">
      <alignment horizontal="center" vertical="center"/>
    </xf>
    <xf numFmtId="179" fontId="7" fillId="0" borderId="31" xfId="0" applyNumberFormat="1" applyFont="1" applyBorder="1" applyAlignment="1">
      <alignment horizontal="center" vertical="center"/>
    </xf>
    <xf numFmtId="0" fontId="7" fillId="0" borderId="32"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left" vertical="center"/>
    </xf>
    <xf numFmtId="180" fontId="2" fillId="0" borderId="34" xfId="0" applyNumberFormat="1" applyFont="1" applyBorder="1" applyAlignment="1">
      <alignment horizontal="center" vertical="center"/>
    </xf>
    <xf numFmtId="0" fontId="2" fillId="0" borderId="24" xfId="0" applyFont="1" applyBorder="1" applyAlignment="1">
      <alignment horizontal="left" vertical="center"/>
    </xf>
    <xf numFmtId="0" fontId="2" fillId="0" borderId="25" xfId="0" applyFont="1" applyBorder="1" applyAlignment="1">
      <alignment horizontal="left" vertical="center"/>
    </xf>
    <xf numFmtId="0" fontId="2" fillId="0" borderId="25" xfId="0" applyFont="1" applyBorder="1" applyAlignment="1">
      <alignment horizontal="center" vertical="center"/>
    </xf>
    <xf numFmtId="0" fontId="2" fillId="0" borderId="35" xfId="0" applyFont="1" applyBorder="1" applyAlignment="1">
      <alignment horizontal="left" vertical="center"/>
    </xf>
    <xf numFmtId="0" fontId="10" fillId="2" borderId="36" xfId="0" applyFont="1" applyFill="1" applyBorder="1" applyAlignment="1">
      <alignment horizontal="center" vertical="center"/>
    </xf>
    <xf numFmtId="0" fontId="2" fillId="0" borderId="25" xfId="0" applyFont="1" applyBorder="1" applyAlignment="1">
      <alignment vertical="center"/>
    </xf>
    <xf numFmtId="178" fontId="6" fillId="2" borderId="37" xfId="1" applyNumberFormat="1" applyFont="1" applyFill="1" applyBorder="1" applyAlignment="1">
      <alignment horizontal="center" vertical="center"/>
    </xf>
    <xf numFmtId="0" fontId="5" fillId="2" borderId="38" xfId="0" applyFont="1" applyFill="1" applyBorder="1" applyAlignment="1">
      <alignment horizontal="center" vertical="center"/>
    </xf>
    <xf numFmtId="0" fontId="2" fillId="0" borderId="39" xfId="0" applyFont="1" applyBorder="1" applyAlignment="1">
      <alignment horizontal="left" vertical="center"/>
    </xf>
    <xf numFmtId="0" fontId="2" fillId="0" borderId="40" xfId="0" applyFont="1" applyBorder="1" applyAlignment="1">
      <alignment horizontal="left" vertical="center"/>
    </xf>
    <xf numFmtId="0" fontId="2" fillId="0" borderId="41" xfId="0" applyFont="1" applyBorder="1" applyAlignment="1">
      <alignment horizontal="left" vertical="center"/>
    </xf>
    <xf numFmtId="0" fontId="2" fillId="0" borderId="7" xfId="0" applyFont="1" applyBorder="1" applyAlignment="1">
      <alignment horizontal="left" vertical="center"/>
    </xf>
    <xf numFmtId="0" fontId="2" fillId="0" borderId="7" xfId="0" applyFont="1" applyBorder="1" applyAlignment="1">
      <alignment vertical="center"/>
    </xf>
    <xf numFmtId="0" fontId="5" fillId="0" borderId="42" xfId="0" applyFont="1" applyFill="1" applyBorder="1" applyAlignment="1">
      <alignment horizontal="center" vertical="center"/>
    </xf>
    <xf numFmtId="0" fontId="11" fillId="2" borderId="43" xfId="0" applyFont="1" applyFill="1" applyBorder="1" applyAlignment="1">
      <alignment horizontal="center" vertical="center"/>
    </xf>
    <xf numFmtId="0" fontId="5" fillId="3" borderId="44" xfId="0" applyFont="1" applyFill="1" applyBorder="1" applyAlignment="1">
      <alignment horizontal="center" vertical="center"/>
    </xf>
    <xf numFmtId="0" fontId="5" fillId="3" borderId="45" xfId="0" applyFont="1" applyFill="1" applyBorder="1" applyAlignment="1">
      <alignment horizontal="center" vertical="center"/>
    </xf>
    <xf numFmtId="0" fontId="5" fillId="3" borderId="46" xfId="0" applyFont="1" applyFill="1" applyBorder="1" applyAlignment="1">
      <alignment horizontal="center" vertical="center"/>
    </xf>
    <xf numFmtId="181" fontId="2" fillId="0" borderId="0" xfId="0" applyNumberFormat="1" applyFont="1">
      <alignment vertical="center"/>
    </xf>
    <xf numFmtId="182" fontId="2" fillId="0" borderId="0" xfId="0" applyNumberFormat="1" applyFont="1">
      <alignment vertical="center"/>
    </xf>
    <xf numFmtId="14" fontId="2" fillId="0" borderId="0" xfId="0" applyNumberFormat="1" applyFont="1">
      <alignment vertical="center"/>
    </xf>
    <xf numFmtId="0" fontId="12" fillId="0" borderId="0" xfId="0" applyFont="1" applyAlignment="1" applyProtection="1">
      <alignment vertical="center"/>
      <protection locked="0"/>
    </xf>
    <xf numFmtId="0" fontId="12" fillId="0" borderId="0" xfId="0" applyFont="1" applyAlignment="1" applyProtection="1">
      <alignment horizontal="center" vertical="center"/>
      <protection locked="0"/>
    </xf>
    <xf numFmtId="0" fontId="12" fillId="0" borderId="0" xfId="0" applyFont="1" applyAlignment="1" applyProtection="1">
      <alignment vertical="center"/>
    </xf>
    <xf numFmtId="0" fontId="12" fillId="0" borderId="3" xfId="0" applyFont="1" applyBorder="1" applyAlignment="1" applyProtection="1">
      <alignment horizontal="center" vertical="center"/>
      <protection locked="0"/>
    </xf>
    <xf numFmtId="183" fontId="12" fillId="0" borderId="47" xfId="0" applyNumberFormat="1" applyFont="1" applyBorder="1" applyAlignment="1" applyProtection="1">
      <alignment horizontal="left" vertical="center"/>
    </xf>
    <xf numFmtId="0" fontId="13" fillId="0" borderId="0" xfId="0" applyFont="1" applyAlignment="1" applyProtection="1">
      <alignment vertical="center" wrapText="1"/>
      <protection locked="0"/>
    </xf>
    <xf numFmtId="179" fontId="12" fillId="0" borderId="15" xfId="0" applyNumberFormat="1" applyFont="1" applyFill="1" applyBorder="1" applyAlignment="1" applyProtection="1">
      <alignment horizontal="left" vertical="center"/>
      <protection locked="0"/>
    </xf>
    <xf numFmtId="184" fontId="12" fillId="0" borderId="0" xfId="0" applyNumberFormat="1" applyFont="1" applyAlignment="1" applyProtection="1">
      <alignment horizontal="left" vertical="center"/>
      <protection locked="0"/>
    </xf>
    <xf numFmtId="0" fontId="12" fillId="0" borderId="48" xfId="0" applyFont="1" applyBorder="1" applyAlignment="1" applyProtection="1">
      <alignment horizontal="center" vertical="center"/>
    </xf>
    <xf numFmtId="179" fontId="12" fillId="0" borderId="0" xfId="0" applyNumberFormat="1" applyFont="1" applyAlignment="1" applyProtection="1">
      <alignment horizontal="left" vertical="center"/>
      <protection locked="0"/>
    </xf>
    <xf numFmtId="179" fontId="12" fillId="0" borderId="23" xfId="0" applyNumberFormat="1" applyFont="1" applyFill="1" applyBorder="1" applyAlignment="1" applyProtection="1">
      <alignment horizontal="left" vertical="center"/>
      <protection locked="0"/>
    </xf>
    <xf numFmtId="0" fontId="12" fillId="0" borderId="49" xfId="0" applyFont="1" applyBorder="1" applyAlignment="1" applyProtection="1">
      <alignment horizontal="center" vertical="center" shrinkToFit="1"/>
    </xf>
    <xf numFmtId="0" fontId="12" fillId="0" borderId="50" xfId="0" applyFont="1" applyBorder="1" applyAlignment="1" applyProtection="1">
      <alignment horizontal="center" vertical="center" shrinkToFit="1"/>
    </xf>
    <xf numFmtId="0" fontId="12" fillId="0" borderId="51" xfId="0" applyFont="1" applyBorder="1" applyAlignment="1" applyProtection="1">
      <alignment horizontal="center" vertical="center" shrinkToFit="1"/>
    </xf>
    <xf numFmtId="0" fontId="12" fillId="0" borderId="4" xfId="0" applyFont="1" applyBorder="1" applyAlignment="1" applyProtection="1">
      <alignment horizontal="center" vertical="center" shrinkToFit="1"/>
    </xf>
    <xf numFmtId="0" fontId="12" fillId="0" borderId="8" xfId="0" applyFont="1" applyFill="1" applyBorder="1" applyAlignment="1" applyProtection="1">
      <alignment horizontal="center" vertical="center"/>
      <protection locked="0"/>
    </xf>
    <xf numFmtId="0" fontId="12" fillId="0" borderId="52" xfId="0" applyFont="1" applyFill="1" applyBorder="1" applyAlignment="1" applyProtection="1">
      <alignment horizontal="center" vertical="center"/>
      <protection locked="0"/>
    </xf>
    <xf numFmtId="0" fontId="12" fillId="0" borderId="53" xfId="0" applyFont="1" applyBorder="1" applyAlignment="1" applyProtection="1">
      <alignment vertical="center" shrinkToFit="1"/>
      <protection locked="0"/>
    </xf>
    <xf numFmtId="0" fontId="12" fillId="0" borderId="54" xfId="0" applyFont="1" applyBorder="1" applyAlignment="1" applyProtection="1">
      <alignment horizontal="center" vertical="center" shrinkToFit="1"/>
    </xf>
    <xf numFmtId="184" fontId="12" fillId="0" borderId="23" xfId="0" applyNumberFormat="1" applyFont="1" applyFill="1" applyBorder="1" applyAlignment="1" applyProtection="1">
      <alignment horizontal="center" vertical="center"/>
      <protection locked="0"/>
    </xf>
    <xf numFmtId="0" fontId="12" fillId="0" borderId="55" xfId="0" applyFont="1" applyBorder="1" applyAlignment="1" applyProtection="1">
      <alignment horizontal="center" vertical="center" shrinkToFit="1"/>
    </xf>
    <xf numFmtId="0" fontId="12" fillId="0" borderId="56" xfId="0" applyFont="1" applyBorder="1" applyAlignment="1" applyProtection="1">
      <alignment horizontal="center" vertical="center" shrinkToFit="1"/>
    </xf>
    <xf numFmtId="0" fontId="12" fillId="0" borderId="57" xfId="0" applyFont="1" applyBorder="1" applyAlignment="1" applyProtection="1">
      <alignment horizontal="center" vertical="center" shrinkToFit="1"/>
    </xf>
    <xf numFmtId="0" fontId="12" fillId="0" borderId="58" xfId="0" applyFont="1" applyBorder="1" applyAlignment="1" applyProtection="1">
      <alignment horizontal="center" vertical="center" shrinkToFit="1"/>
    </xf>
    <xf numFmtId="0" fontId="12" fillId="0" borderId="59" xfId="0" applyFont="1" applyBorder="1" applyAlignment="1" applyProtection="1">
      <alignment horizontal="center" vertical="center"/>
    </xf>
    <xf numFmtId="184" fontId="12" fillId="0" borderId="0" xfId="0" applyNumberFormat="1" applyFont="1" applyAlignment="1" applyProtection="1">
      <alignment horizontal="center" vertical="center"/>
      <protection locked="0"/>
    </xf>
    <xf numFmtId="0" fontId="12" fillId="0" borderId="60" xfId="0" applyFont="1" applyBorder="1" applyAlignment="1" applyProtection="1">
      <alignment horizontal="center" vertical="center" shrinkToFit="1"/>
    </xf>
    <xf numFmtId="184" fontId="12" fillId="0" borderId="23" xfId="0" applyNumberFormat="1" applyFont="1" applyFill="1" applyBorder="1" applyAlignment="1" applyProtection="1">
      <alignment horizontal="left" vertical="center"/>
      <protection locked="0"/>
    </xf>
    <xf numFmtId="185" fontId="14" fillId="0" borderId="61" xfId="0" applyNumberFormat="1" applyFont="1" applyBorder="1" applyAlignment="1" applyProtection="1">
      <alignment vertical="center" shrinkToFit="1"/>
    </xf>
    <xf numFmtId="186" fontId="14" fillId="0" borderId="62" xfId="0" applyNumberFormat="1" applyFont="1" applyBorder="1" applyAlignment="1" applyProtection="1">
      <alignment vertical="center" shrinkToFit="1"/>
    </xf>
    <xf numFmtId="186" fontId="14" fillId="0" borderId="63" xfId="0" applyNumberFormat="1" applyFont="1" applyBorder="1" applyAlignment="1" applyProtection="1">
      <alignment vertical="center" shrinkToFit="1"/>
    </xf>
    <xf numFmtId="0" fontId="12" fillId="0" borderId="25" xfId="0" applyFont="1" applyBorder="1" applyAlignment="1" applyProtection="1">
      <alignment horizontal="center" vertical="center" shrinkToFit="1"/>
    </xf>
    <xf numFmtId="0" fontId="12" fillId="0" borderId="64" xfId="0" applyFont="1" applyBorder="1" applyAlignment="1" applyProtection="1">
      <alignment horizontal="center" vertical="center"/>
      <protection locked="0"/>
    </xf>
    <xf numFmtId="0" fontId="12" fillId="0" borderId="65" xfId="0" applyFont="1" applyBorder="1" applyAlignment="1" applyProtection="1">
      <alignment horizontal="center" vertical="center"/>
      <protection locked="0"/>
    </xf>
    <xf numFmtId="185" fontId="14" fillId="0" borderId="66" xfId="0" applyNumberFormat="1" applyFont="1" applyBorder="1" applyAlignment="1" applyProtection="1">
      <alignment vertical="center" shrinkToFit="1"/>
    </xf>
    <xf numFmtId="0" fontId="12" fillId="0" borderId="0" xfId="0" applyFont="1" applyAlignment="1" applyProtection="1">
      <alignment horizontal="center" vertical="center"/>
    </xf>
    <xf numFmtId="177" fontId="14" fillId="0" borderId="67" xfId="0" applyNumberFormat="1" applyFont="1" applyBorder="1" applyAlignment="1" applyProtection="1">
      <alignment vertical="center" shrinkToFit="1"/>
    </xf>
    <xf numFmtId="0" fontId="14" fillId="0" borderId="56" xfId="0" applyFont="1" applyBorder="1" applyAlignment="1" applyProtection="1">
      <alignment vertical="center" shrinkToFit="1"/>
    </xf>
    <xf numFmtId="10" fontId="14" fillId="0" borderId="57" xfId="0" applyNumberFormat="1" applyFont="1" applyBorder="1" applyAlignment="1" applyProtection="1">
      <alignment vertical="center" shrinkToFit="1"/>
    </xf>
    <xf numFmtId="0" fontId="12" fillId="0" borderId="7" xfId="0" applyFont="1" applyBorder="1" applyAlignment="1" applyProtection="1">
      <alignment horizontal="center" vertical="center" shrinkToFit="1"/>
    </xf>
    <xf numFmtId="0" fontId="12" fillId="0" borderId="68" xfId="0" applyFont="1" applyBorder="1" applyAlignment="1" applyProtection="1">
      <alignment horizontal="center" vertical="center"/>
    </xf>
    <xf numFmtId="0" fontId="12" fillId="0" borderId="69" xfId="0" applyFont="1" applyBorder="1" applyAlignment="1" applyProtection="1">
      <alignment horizontal="center" vertical="center"/>
    </xf>
    <xf numFmtId="179" fontId="12" fillId="0" borderId="0" xfId="0" applyNumberFormat="1" applyFont="1" applyBorder="1" applyAlignment="1" applyProtection="1">
      <alignment horizontal="left" vertical="center"/>
      <protection locked="0"/>
    </xf>
    <xf numFmtId="177" fontId="14" fillId="0" borderId="70" xfId="0" applyNumberFormat="1" applyFont="1" applyBorder="1" applyAlignment="1" applyProtection="1">
      <alignment vertical="center" shrinkToFit="1"/>
    </xf>
    <xf numFmtId="0" fontId="15" fillId="4" borderId="71" xfId="0" applyFont="1" applyFill="1" applyBorder="1" applyAlignment="1" applyProtection="1">
      <alignment horizontal="center" vertical="center" shrinkToFit="1"/>
      <protection locked="0"/>
    </xf>
    <xf numFmtId="0" fontId="15" fillId="4" borderId="72" xfId="0"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left" vertical="center"/>
      <protection locked="0"/>
    </xf>
    <xf numFmtId="0" fontId="12" fillId="0" borderId="0" xfId="0" applyFont="1" applyBorder="1" applyAlignment="1" applyProtection="1">
      <alignment vertical="center"/>
      <protection locked="0"/>
    </xf>
    <xf numFmtId="0" fontId="12" fillId="0" borderId="73" xfId="0" applyFont="1" applyBorder="1" applyAlignment="1" applyProtection="1">
      <alignment vertical="center"/>
      <protection locked="0"/>
    </xf>
    <xf numFmtId="179" fontId="0" fillId="0" borderId="0" xfId="0" applyNumberFormat="1" applyFont="1" applyBorder="1" applyAlignment="1" applyProtection="1">
      <alignment horizontal="left" vertical="center"/>
      <protection locked="0"/>
    </xf>
    <xf numFmtId="0" fontId="15" fillId="4" borderId="74" xfId="0" applyFont="1" applyFill="1" applyBorder="1" applyAlignment="1" applyProtection="1">
      <alignment horizontal="center" vertical="center" shrinkToFit="1"/>
      <protection locked="0"/>
    </xf>
    <xf numFmtId="0" fontId="15" fillId="4" borderId="75" xfId="0" applyFont="1" applyFill="1" applyBorder="1" applyAlignment="1" applyProtection="1">
      <alignment horizontal="center" vertical="center" shrinkToFit="1"/>
      <protection locked="0"/>
    </xf>
    <xf numFmtId="179" fontId="0" fillId="0" borderId="34" xfId="0" applyNumberFormat="1" applyFont="1" applyFill="1" applyBorder="1" applyAlignment="1" applyProtection="1">
      <alignment horizontal="left" vertical="center"/>
      <protection locked="0"/>
    </xf>
    <xf numFmtId="58" fontId="12" fillId="0" borderId="0" xfId="0" applyNumberFormat="1" applyFont="1" applyAlignment="1" applyProtection="1">
      <alignment vertical="center"/>
      <protection locked="0"/>
    </xf>
    <xf numFmtId="0" fontId="14" fillId="0" borderId="0" xfId="0" applyFont="1" applyBorder="1" applyAlignment="1" applyProtection="1">
      <alignment vertical="center" wrapText="1"/>
      <protection locked="0"/>
    </xf>
    <xf numFmtId="0" fontId="12" fillId="0" borderId="0" xfId="0" applyFont="1" applyBorder="1" applyAlignment="1" applyProtection="1">
      <alignment horizontal="center" vertical="center"/>
    </xf>
    <xf numFmtId="0" fontId="12" fillId="0" borderId="0" xfId="0" applyFont="1" applyBorder="1" applyAlignment="1" applyProtection="1">
      <alignment horizontal="center" vertical="center" shrinkToFit="1"/>
    </xf>
    <xf numFmtId="0" fontId="12" fillId="0" borderId="61" xfId="0" applyFont="1" applyBorder="1" applyAlignment="1" applyProtection="1">
      <alignment horizontal="center" vertical="center" shrinkToFit="1"/>
    </xf>
    <xf numFmtId="187" fontId="12" fillId="0" borderId="0" xfId="0" applyNumberFormat="1" applyFont="1" applyBorder="1" applyAlignment="1" applyProtection="1">
      <alignment horizontal="center" vertical="center"/>
    </xf>
    <xf numFmtId="188" fontId="14" fillId="0" borderId="0" xfId="0" applyNumberFormat="1" applyFont="1" applyBorder="1" applyAlignment="1" applyProtection="1">
      <alignment vertical="center" shrinkToFit="1"/>
    </xf>
    <xf numFmtId="186" fontId="14" fillId="0" borderId="0" xfId="0" applyNumberFormat="1" applyFont="1" applyBorder="1" applyAlignment="1" applyProtection="1">
      <alignment vertical="center" shrinkToFit="1"/>
    </xf>
    <xf numFmtId="0" fontId="12" fillId="0" borderId="48" xfId="0" applyFont="1" applyBorder="1" applyAlignment="1" applyProtection="1">
      <alignment horizontal="center" vertical="center"/>
      <protection locked="0"/>
    </xf>
    <xf numFmtId="187" fontId="14" fillId="0" borderId="0" xfId="0" applyNumberFormat="1" applyFont="1" applyBorder="1" applyAlignment="1" applyProtection="1">
      <alignment vertical="center" shrinkToFit="1"/>
    </xf>
    <xf numFmtId="0" fontId="14" fillId="0" borderId="0" xfId="0" applyFont="1" applyBorder="1" applyAlignment="1" applyProtection="1">
      <alignment vertical="center" shrinkToFit="1"/>
    </xf>
    <xf numFmtId="10" fontId="14" fillId="0" borderId="0" xfId="0" applyNumberFormat="1" applyFont="1" applyBorder="1" applyAlignment="1" applyProtection="1">
      <alignment vertical="center" shrinkToFit="1"/>
    </xf>
    <xf numFmtId="0" fontId="12" fillId="0" borderId="0" xfId="0" applyFont="1" applyAlignment="1" applyProtection="1">
      <alignment horizontal="center" vertical="center" shrinkToFit="1"/>
    </xf>
    <xf numFmtId="0" fontId="12" fillId="0" borderId="76" xfId="0" applyFont="1" applyBorder="1" applyAlignment="1" applyProtection="1">
      <alignment horizontal="center" vertical="center" shrinkToFit="1"/>
    </xf>
    <xf numFmtId="0" fontId="12" fillId="0" borderId="77" xfId="0" applyFont="1" applyBorder="1" applyAlignment="1" applyProtection="1">
      <alignment horizontal="center" vertical="center" shrinkToFit="1"/>
    </xf>
    <xf numFmtId="177" fontId="14" fillId="0" borderId="66" xfId="0" applyNumberFormat="1" applyFont="1" applyBorder="1" applyAlignment="1" applyProtection="1">
      <alignment vertical="center" shrinkToFit="1"/>
    </xf>
    <xf numFmtId="177" fontId="12" fillId="0" borderId="0" xfId="0" applyNumberFormat="1" applyFont="1" applyAlignment="1" applyProtection="1">
      <alignment vertical="center"/>
    </xf>
    <xf numFmtId="186" fontId="12" fillId="0" borderId="0" xfId="0" applyNumberFormat="1" applyFont="1" applyAlignment="1" applyProtection="1">
      <alignment vertical="center"/>
    </xf>
    <xf numFmtId="177" fontId="12" fillId="0" borderId="0" xfId="0" applyNumberFormat="1" applyFont="1" applyAlignment="1" applyProtection="1">
      <alignment vertical="center"/>
      <protection locked="0"/>
    </xf>
    <xf numFmtId="186" fontId="12" fillId="0" borderId="0" xfId="0" applyNumberFormat="1" applyFont="1" applyAlignment="1" applyProtection="1">
      <alignment vertical="center"/>
      <protection locked="0"/>
    </xf>
    <xf numFmtId="0" fontId="16" fillId="0" borderId="0" xfId="0" applyFont="1">
      <alignment vertical="center"/>
    </xf>
    <xf numFmtId="0" fontId="17" fillId="0" borderId="0" xfId="0" applyFont="1" applyAlignment="1">
      <alignment horizontal="center" vertical="center"/>
    </xf>
    <xf numFmtId="0" fontId="16" fillId="0" borderId="78" xfId="0" applyFont="1" applyBorder="1" applyAlignment="1">
      <alignment horizontal="center" vertical="center"/>
    </xf>
    <xf numFmtId="0" fontId="16" fillId="0" borderId="0" xfId="0" applyFont="1" applyAlignment="1">
      <alignment horizontal="left" vertical="center" wrapText="1"/>
    </xf>
    <xf numFmtId="0" fontId="16" fillId="0" borderId="0" xfId="0" applyFont="1" applyAlignment="1">
      <alignment vertical="center"/>
    </xf>
    <xf numFmtId="0" fontId="16" fillId="0" borderId="79" xfId="0" applyFont="1" applyBorder="1" applyAlignment="1">
      <alignment horizontal="left" vertical="center" wrapText="1" indent="1"/>
    </xf>
    <xf numFmtId="0" fontId="16" fillId="0" borderId="80" xfId="0" applyFont="1" applyBorder="1" applyAlignment="1">
      <alignment horizontal="left" vertical="center" wrapText="1" indent="1"/>
    </xf>
    <xf numFmtId="0" fontId="16" fillId="0" borderId="78" xfId="0" applyFont="1" applyBorder="1" applyAlignment="1">
      <alignment horizontal="left" vertical="center" wrapText="1" indent="1"/>
    </xf>
    <xf numFmtId="0" fontId="16" fillId="0" borderId="78" xfId="0" applyFont="1" applyBorder="1" applyAlignment="1">
      <alignment horizontal="left" vertical="center" indent="1"/>
    </xf>
    <xf numFmtId="0" fontId="18" fillId="0" borderId="78" xfId="0" applyFont="1" applyBorder="1" applyAlignment="1">
      <alignment horizontal="left" vertical="center" indent="1"/>
    </xf>
    <xf numFmtId="0" fontId="16" fillId="0" borderId="0" xfId="0" applyFont="1" applyAlignment="1">
      <alignment horizontal="right" vertical="center"/>
    </xf>
    <xf numFmtId="189" fontId="18" fillId="0" borderId="78" xfId="0" applyNumberFormat="1" applyFont="1" applyBorder="1" applyAlignment="1">
      <alignment horizontal="center" vertical="center"/>
    </xf>
    <xf numFmtId="178" fontId="18" fillId="0" borderId="78" xfId="1" applyNumberFormat="1" applyFont="1" applyBorder="1" applyAlignment="1">
      <alignment horizontal="center" vertical="center"/>
    </xf>
    <xf numFmtId="190" fontId="18" fillId="0" borderId="78" xfId="0" applyNumberFormat="1" applyFont="1" applyBorder="1" applyAlignment="1">
      <alignment horizontal="center" vertical="center"/>
    </xf>
  </cellXfs>
  <cellStyles count="2">
    <cellStyle name="標準" xfId="0" builtinId="0"/>
    <cellStyle name="パーセント" xfId="1" builtinId="5"/>
  </cellStyles>
  <dxfs count="344">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99CC"/>
        </patternFill>
      </fill>
    </dxf>
    <dxf>
      <fill>
        <patternFill patternType="solid">
          <bgColor rgb="FF57FFFF"/>
        </patternFill>
      </fill>
    </dxf>
    <dxf>
      <fill>
        <patternFill>
          <bgColor rgb="FFFF99CC"/>
        </patternFill>
      </fill>
    </dxf>
    <dxf>
      <fill>
        <patternFill patternType="solid">
          <bgColor rgb="FF57FFFF"/>
        </patternFill>
      </fill>
    </dxf>
    <dxf>
      <fill>
        <patternFill>
          <bgColor rgb="FF66FFFF"/>
        </patternFill>
      </fill>
    </dxf>
    <dxf>
      <fill>
        <patternFill patternType="solid">
          <bgColor rgb="FF57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66FFFF"/>
        </patternFill>
      </fill>
    </dxf>
    <dxf>
      <fill>
        <patternFill patternType="solid">
          <bgColor rgb="FF57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66FFFF"/>
        </patternFill>
      </fill>
    </dxf>
    <dxf>
      <fill>
        <patternFill patternType="solid">
          <bgColor rgb="FF57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99CC"/>
        </patternFill>
      </fill>
    </dxf>
    <dxf>
      <fill>
        <patternFill patternType="solid">
          <bgColor rgb="FF57FFFF"/>
        </patternFill>
      </fill>
    </dxf>
    <dxf>
      <fill>
        <patternFill>
          <bgColor rgb="FFFF5050"/>
        </patternFill>
      </fill>
    </dxf>
    <dxf>
      <fill>
        <patternFill>
          <bgColor rgb="FFFF99CC"/>
        </patternFill>
      </fill>
    </dxf>
    <dxf>
      <fill>
        <patternFill patternType="solid">
          <bgColor rgb="FF57FFFF"/>
        </patternFill>
      </fill>
    </dxf>
    <dxf>
      <fill>
        <patternFill>
          <bgColor rgb="FFFF5050"/>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99CC"/>
        </patternFill>
      </fill>
    </dxf>
    <dxf>
      <fill>
        <patternFill patternType="solid">
          <bgColor rgb="FF57FFFF"/>
        </patternFill>
      </fill>
    </dxf>
    <dxf>
      <fill>
        <patternFill>
          <bgColor rgb="FFFF99CC"/>
        </patternFill>
      </fill>
    </dxf>
    <dxf>
      <fill>
        <patternFill patternType="solid">
          <bgColor rgb="FF57FFFF"/>
        </patternFill>
      </fill>
    </dxf>
    <dxf>
      <fill>
        <patternFill>
          <bgColor rgb="FF66FFFF"/>
        </patternFill>
      </fill>
    </dxf>
    <dxf>
      <fill>
        <patternFill patternType="solid">
          <bgColor rgb="FF57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66FFFF"/>
        </patternFill>
      </fill>
    </dxf>
    <dxf>
      <fill>
        <patternFill patternType="solid">
          <bgColor rgb="FF57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5050"/>
        </patternFill>
      </fill>
    </dxf>
    <dxf>
      <fill>
        <patternFill>
          <bgColor rgb="FFFF99CC"/>
        </patternFill>
      </fill>
    </dxf>
    <dxf>
      <fill>
        <patternFill patternType="solid">
          <bgColor rgb="FF57FFFF"/>
        </patternFill>
      </fill>
    </dxf>
    <dxf>
      <fill>
        <patternFill>
          <bgColor rgb="FFFF5050"/>
        </patternFill>
      </fill>
    </dxf>
    <dxf>
      <fill>
        <patternFill>
          <bgColor rgb="FFFF99CC"/>
        </patternFill>
      </fill>
    </dxf>
    <dxf>
      <fill>
        <patternFill patternType="solid">
          <bgColor rgb="FF57FFFF"/>
        </patternFill>
      </fill>
    </dxf>
    <dxf>
      <fill>
        <patternFill>
          <bgColor rgb="FFFF5050"/>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99CC"/>
        </patternFill>
      </fill>
    </dxf>
    <dxf>
      <fill>
        <patternFill patternType="solid">
          <bgColor rgb="FF57FFFF"/>
        </patternFill>
      </fill>
    </dxf>
    <dxf>
      <fill>
        <patternFill>
          <bgColor rgb="FFFF99CC"/>
        </patternFill>
      </fill>
    </dxf>
    <dxf>
      <fill>
        <patternFill patternType="solid">
          <bgColor rgb="FF57FFFF"/>
        </patternFill>
      </fill>
    </dxf>
    <dxf>
      <fill>
        <patternFill>
          <bgColor rgb="FF66FFFF"/>
        </patternFill>
      </fill>
    </dxf>
    <dxf>
      <fill>
        <patternFill patternType="solid">
          <bgColor rgb="FF57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66FFFF"/>
        </patternFill>
      </fill>
    </dxf>
    <dxf>
      <fill>
        <patternFill patternType="solid">
          <bgColor rgb="FF57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5050"/>
        </patternFill>
      </fill>
    </dxf>
    <dxf>
      <fill>
        <patternFill>
          <bgColor rgb="FFFF99CC"/>
        </patternFill>
      </fill>
    </dxf>
    <dxf>
      <fill>
        <patternFill patternType="solid">
          <bgColor rgb="FF57FFFF"/>
        </patternFill>
      </fill>
    </dxf>
    <dxf>
      <fill>
        <patternFill>
          <bgColor rgb="FFFF5050"/>
        </patternFill>
      </fill>
    </dxf>
    <dxf>
      <fill>
        <patternFill>
          <bgColor rgb="FFFF99CC"/>
        </patternFill>
      </fill>
    </dxf>
    <dxf>
      <fill>
        <patternFill patternType="solid">
          <bgColor rgb="FF57FFFF"/>
        </patternFill>
      </fill>
    </dxf>
    <dxf>
      <fill>
        <patternFill>
          <bgColor rgb="FFFF5050"/>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99CC"/>
        </patternFill>
      </fill>
    </dxf>
    <dxf>
      <fill>
        <patternFill patternType="solid">
          <bgColor rgb="FF57FFFF"/>
        </patternFill>
      </fill>
    </dxf>
    <dxf>
      <fill>
        <patternFill>
          <bgColor rgb="FFFF99CC"/>
        </patternFill>
      </fill>
    </dxf>
    <dxf>
      <fill>
        <patternFill patternType="solid">
          <bgColor rgb="FF57FFFF"/>
        </patternFill>
      </fill>
    </dxf>
    <dxf>
      <fill>
        <patternFill>
          <bgColor rgb="FF66FFFF"/>
        </patternFill>
      </fill>
    </dxf>
    <dxf>
      <fill>
        <patternFill>
          <bgColor rgb="FFFFFF00"/>
        </patternFill>
      </fill>
    </dxf>
    <dxf>
      <fill>
        <patternFill>
          <bgColor theme="0" tint="-0.25"/>
        </patternFill>
      </fill>
    </dxf>
    <dxf>
      <fill>
        <patternFill>
          <bgColor rgb="FF66FFFF"/>
        </patternFill>
      </fill>
    </dxf>
    <dxf>
      <fill>
        <patternFill patternType="solid">
          <bgColor rgb="FF57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66FFFF"/>
        </patternFill>
      </fill>
    </dxf>
    <dxf>
      <fill>
        <patternFill patternType="solid">
          <bgColor rgb="FF57FFFF"/>
        </patternFill>
      </fill>
    </dxf>
    <dxf>
      <fill>
        <patternFill>
          <bgColor rgb="FFFF5050"/>
        </patternFill>
      </fill>
    </dxf>
    <dxf>
      <fill>
        <patternFill>
          <bgColor rgb="FFFF99CC"/>
        </patternFill>
      </fill>
    </dxf>
    <dxf>
      <fill>
        <patternFill patternType="solid">
          <bgColor rgb="FF57FFFF"/>
        </patternFill>
      </fill>
    </dxf>
    <dxf>
      <fill>
        <patternFill>
          <bgColor rgb="FFFF5050"/>
        </patternFill>
      </fill>
    </dxf>
    <dxf>
      <fill>
        <patternFill>
          <bgColor rgb="FFFF99CC"/>
        </patternFill>
      </fill>
    </dxf>
    <dxf>
      <fill>
        <patternFill patternType="solid">
          <bgColor rgb="FF57FFFF"/>
        </patternFill>
      </fill>
    </dxf>
    <dxf>
      <fill>
        <patternFill>
          <bgColor rgb="FFFF5050"/>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66FFFF"/>
        </patternFill>
      </fill>
    </dxf>
    <dxf>
      <fill>
        <patternFill>
          <bgColor rgb="FF66FFFF"/>
        </patternFill>
      </fill>
    </dxf>
    <dxf>
      <fill>
        <patternFill patternType="solid">
          <bgColor rgb="FF57FFFF"/>
        </patternFill>
      </fill>
    </dxf>
    <dxf>
      <fill>
        <patternFill>
          <bgColor rgb="FFFF99CC"/>
        </patternFill>
      </fill>
    </dxf>
    <dxf>
      <fill>
        <patternFill patternType="solid">
          <bgColor rgb="FF57FFFF"/>
        </patternFill>
      </fill>
    </dxf>
    <dxf>
      <fill>
        <patternFill>
          <bgColor rgb="FFFF99CC"/>
        </patternFill>
      </fill>
    </dxf>
    <dxf>
      <fill>
        <patternFill patternType="solid">
          <bgColor rgb="FF57FFFF"/>
        </patternFill>
      </fill>
    </dxf>
    <dxf>
      <fill>
        <patternFill>
          <bgColor rgb="FF66FFFF"/>
        </patternFill>
      </fill>
    </dxf>
    <dxf>
      <fill>
        <patternFill patternType="solid">
          <bgColor rgb="FF57FFFF"/>
        </patternFill>
      </fill>
    </dxf>
    <dxf>
      <fill>
        <patternFill patternType="solid">
          <bgColor rgb="FF57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5050"/>
        </patternFill>
      </fill>
    </dxf>
    <dxf>
      <fill>
        <patternFill>
          <bgColor rgb="FFFF99CC"/>
        </patternFill>
      </fill>
    </dxf>
    <dxf>
      <fill>
        <patternFill patternType="solid">
          <bgColor rgb="FF57FFFF"/>
        </patternFill>
      </fill>
    </dxf>
    <dxf>
      <fill>
        <patternFill>
          <bgColor rgb="FFFF5050"/>
        </patternFill>
      </fill>
    </dxf>
    <dxf>
      <fill>
        <patternFill>
          <bgColor rgb="FFFF99CC"/>
        </patternFill>
      </fill>
    </dxf>
    <dxf>
      <fill>
        <patternFill patternType="solid">
          <bgColor rgb="FF57FFFF"/>
        </patternFill>
      </fill>
    </dxf>
    <dxf>
      <fill>
        <patternFill>
          <bgColor rgb="FFFF5050"/>
        </patternFill>
      </fill>
    </dxf>
    <dxf>
      <fill>
        <patternFill>
          <bgColor rgb="FFFF5050"/>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66FFFF"/>
        </patternFill>
      </fill>
    </dxf>
    <dxf>
      <fill>
        <patternFill patternType="solid">
          <bgColor rgb="FF57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patternType="solid">
          <bgColor rgb="FF57FFFF"/>
        </patternFill>
      </fill>
    </dxf>
    <dxf>
      <fill>
        <patternFill>
          <bgColor rgb="FFFF99CC"/>
        </patternFill>
      </fill>
    </dxf>
    <dxf>
      <fill>
        <patternFill patternType="solid">
          <bgColor rgb="FF57FFFF"/>
        </patternFill>
      </fill>
    </dxf>
    <dxf>
      <fill>
        <patternFill>
          <bgColor rgb="FFFF99CC"/>
        </patternFill>
      </fill>
    </dxf>
    <dxf>
      <fill>
        <patternFill patternType="solid">
          <bgColor rgb="FF57FFFF"/>
        </patternFill>
      </fill>
    </dxf>
    <dxf>
      <fill>
        <patternFill>
          <bgColor rgb="FFFF5050"/>
        </patternFill>
      </fill>
    </dxf>
    <dxf>
      <fill>
        <patternFill>
          <bgColor rgb="FF66FFFF"/>
        </patternFill>
      </fill>
    </dxf>
    <dxf>
      <fill>
        <patternFill>
          <bgColor rgb="FFFFFF00"/>
        </patternFill>
      </fill>
    </dxf>
    <dxf>
      <fill>
        <patternFill>
          <bgColor theme="0" tint="-0.25"/>
        </patternFill>
      </fill>
    </dxf>
    <dxf>
      <fill>
        <patternFill patternType="solid">
          <bgColor rgb="FF57FFFF"/>
        </patternFill>
      </fill>
    </dxf>
    <dxf>
      <fill>
        <patternFill>
          <bgColor rgb="FFFFFF00"/>
        </patternFill>
      </fill>
    </dxf>
    <dxf>
      <fill>
        <patternFill>
          <bgColor theme="0" tint="-0.25"/>
        </patternFill>
      </fill>
    </dxf>
    <dxf>
      <fill>
        <patternFill>
          <bgColor rgb="FFFF99CC"/>
        </patternFill>
      </fill>
    </dxf>
    <dxf>
      <fill>
        <patternFill patternType="solid">
          <bgColor rgb="FF57FFFF"/>
        </patternFill>
      </fill>
    </dxf>
    <dxf>
      <fill>
        <patternFill>
          <bgColor rgb="FF66FFFF"/>
        </patternFill>
      </fill>
    </dxf>
    <dxf>
      <fill>
        <patternFill patternType="solid">
          <bgColor rgb="FF57FFFF"/>
        </patternFill>
      </fill>
    </dxf>
    <dxf>
      <fill>
        <patternFill>
          <bgColor rgb="FFFFFF00"/>
        </patternFill>
      </fill>
    </dxf>
    <dxf>
      <fill>
        <patternFill>
          <bgColor theme="0" tint="-0.25"/>
        </patternFill>
      </fill>
    </dxf>
    <dxf>
      <fill>
        <patternFill>
          <bgColor rgb="FFFF99CC"/>
        </patternFill>
      </fill>
    </dxf>
    <dxf>
      <fill>
        <patternFill patternType="solid">
          <bgColor rgb="FF57FFFF"/>
        </patternFill>
      </fill>
    </dxf>
    <dxf>
      <fill>
        <patternFill>
          <bgColor rgb="FFFF5050"/>
        </patternFill>
      </fill>
    </dxf>
    <dxf>
      <fill>
        <patternFill>
          <bgColor rgb="FFFF5050"/>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99CC"/>
        </patternFill>
      </fill>
    </dxf>
    <dxf>
      <fill>
        <patternFill patternType="solid">
          <bgColor rgb="FF57FFFF"/>
        </patternFill>
      </fill>
    </dxf>
    <dxf>
      <fill>
        <patternFill>
          <bgColor rgb="FFFF99CC"/>
        </patternFill>
      </fill>
    </dxf>
    <dxf>
      <fill>
        <patternFill patternType="solid">
          <bgColor rgb="FF57FFFF"/>
        </patternFill>
      </fill>
    </dxf>
    <dxf>
      <fill>
        <patternFill>
          <bgColor rgb="FF66FFFF"/>
        </patternFill>
      </fill>
    </dxf>
    <dxf>
      <fill>
        <patternFill>
          <bgColor rgb="FFFFFF00"/>
        </patternFill>
      </fill>
    </dxf>
    <dxf>
      <fill>
        <patternFill>
          <bgColor theme="0" tint="-0.25"/>
        </patternFill>
      </fill>
    </dxf>
    <dxf>
      <fill>
        <patternFill>
          <bgColor rgb="FF66FFFF"/>
        </patternFill>
      </fill>
    </dxf>
    <dxf>
      <fill>
        <patternFill patternType="solid">
          <bgColor rgb="FF57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66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99CC"/>
        </patternFill>
      </fill>
    </dxf>
    <dxf>
      <fill>
        <patternFill patternType="solid">
          <bgColor rgb="FF57FFFF"/>
        </patternFill>
      </fill>
    </dxf>
    <dxf>
      <fill>
        <patternFill>
          <bgColor rgb="FFFF5050"/>
        </patternFill>
      </fill>
    </dxf>
    <dxf>
      <fill>
        <patternFill>
          <bgColor rgb="FFFF99CC"/>
        </patternFill>
      </fill>
    </dxf>
    <dxf>
      <fill>
        <patternFill patternType="solid">
          <bgColor rgb="FF57FFFF"/>
        </patternFill>
      </fill>
    </dxf>
    <dxf>
      <fill>
        <patternFill>
          <bgColor rgb="FFFF5050"/>
        </patternFill>
      </fill>
    </dxf>
    <dxf>
      <fill>
        <patternFill>
          <bgColor rgb="FFFF5050"/>
        </patternFill>
      </fill>
    </dxf>
    <dxf>
      <fill>
        <patternFill patternType="solid">
          <bgColor rgb="FF57FFFF"/>
        </patternFill>
      </fill>
    </dxf>
    <dxf>
      <fill>
        <patternFill>
          <bgColor rgb="FFFFFF00"/>
        </patternFill>
      </fill>
    </dxf>
    <dxf>
      <fill>
        <patternFill>
          <bgColor theme="0" tint="-0.25"/>
        </patternFill>
      </fill>
    </dxf>
    <dxf>
      <fill>
        <patternFill patternType="solid">
          <bgColor rgb="FF57FFFF"/>
        </patternFill>
      </fill>
    </dxf>
    <dxf>
      <fill>
        <patternFill>
          <bgColor rgb="FFFFFF00"/>
        </patternFill>
      </fill>
    </dxf>
    <dxf>
      <fill>
        <patternFill>
          <bgColor theme="0" tint="-0.25"/>
        </patternFill>
      </fill>
    </dxf>
    <dxf>
      <fill>
        <patternFill patternType="solid">
          <bgColor rgb="FF57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99CC"/>
        </patternFill>
      </fill>
    </dxf>
    <dxf>
      <fill>
        <patternFill patternType="solid">
          <bgColor rgb="FF57FFFF"/>
        </patternFill>
      </fill>
    </dxf>
    <dxf>
      <fill>
        <patternFill>
          <bgColor rgb="FFFF99CC"/>
        </patternFill>
      </fill>
    </dxf>
    <dxf>
      <fill>
        <patternFill patternType="solid">
          <bgColor rgb="FF57FFFF"/>
        </patternFill>
      </fill>
    </dxf>
    <dxf>
      <fill>
        <patternFill>
          <bgColor rgb="FF66FFFF"/>
        </patternFill>
      </fill>
    </dxf>
    <dxf>
      <fill>
        <patternFill>
          <bgColor rgb="FFFFFF00"/>
        </patternFill>
      </fill>
    </dxf>
    <dxf>
      <fill>
        <patternFill>
          <bgColor theme="0" tint="-0.25"/>
        </patternFill>
      </fill>
    </dxf>
    <dxf>
      <fill>
        <patternFill>
          <bgColor rgb="FF66FFFF"/>
        </patternFill>
      </fill>
    </dxf>
    <dxf>
      <fill>
        <patternFill patternType="solid">
          <bgColor rgb="FF57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66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99CC"/>
        </patternFill>
      </fill>
    </dxf>
    <dxf>
      <fill>
        <patternFill patternType="solid">
          <bgColor rgb="FF57FFFF"/>
        </patternFill>
      </fill>
    </dxf>
    <dxf>
      <fill>
        <patternFill>
          <bgColor rgb="FFFF5050"/>
        </patternFill>
      </fill>
    </dxf>
    <dxf>
      <fill>
        <patternFill>
          <bgColor rgb="FFFF99CC"/>
        </patternFill>
      </fill>
    </dxf>
    <dxf>
      <fill>
        <patternFill patternType="solid">
          <bgColor rgb="FF57FFFF"/>
        </patternFill>
      </fill>
    </dxf>
    <dxf>
      <fill>
        <patternFill>
          <bgColor rgb="FFFF5050"/>
        </patternFill>
      </fill>
    </dxf>
    <dxf>
      <fill>
        <patternFill>
          <bgColor rgb="FFFF5050"/>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99CC"/>
        </patternFill>
      </fill>
    </dxf>
    <dxf>
      <fill>
        <patternFill patternType="solid">
          <bgColor rgb="FF57FFFF"/>
        </patternFill>
      </fill>
    </dxf>
    <dxf>
      <fill>
        <patternFill>
          <bgColor rgb="FFFF99CC"/>
        </patternFill>
      </fill>
    </dxf>
    <dxf>
      <fill>
        <patternFill patternType="solid">
          <bgColor rgb="FF57FFFF"/>
        </patternFill>
      </fill>
    </dxf>
    <dxf>
      <fill>
        <patternFill>
          <bgColor rgb="FF66FFFF"/>
        </patternFill>
      </fill>
    </dxf>
    <dxf>
      <fill>
        <patternFill>
          <bgColor rgb="FFFFFF00"/>
        </patternFill>
      </fill>
    </dxf>
    <dxf>
      <fill>
        <patternFill>
          <bgColor theme="0" tint="-0.25"/>
        </patternFill>
      </fill>
    </dxf>
    <dxf>
      <fill>
        <patternFill>
          <bgColor rgb="FF66FFFF"/>
        </patternFill>
      </fill>
    </dxf>
    <dxf>
      <fill>
        <patternFill patternType="solid">
          <bgColor rgb="FF57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66FFFF"/>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FF00"/>
        </patternFill>
      </fill>
    </dxf>
    <dxf>
      <fill>
        <patternFill>
          <bgColor theme="0" tint="-0.25"/>
        </patternFill>
      </fill>
    </dxf>
    <dxf>
      <fill>
        <patternFill>
          <bgColor rgb="FFFF99CC"/>
        </patternFill>
      </fill>
    </dxf>
    <dxf>
      <fill>
        <patternFill patternType="solid">
          <bgColor rgb="FF57FFFF"/>
        </patternFill>
      </fill>
    </dxf>
    <dxf>
      <fill>
        <patternFill>
          <bgColor rgb="FFFF5050"/>
        </patternFill>
      </fill>
    </dxf>
    <dxf>
      <fill>
        <patternFill>
          <bgColor rgb="FFFF99CC"/>
        </patternFill>
      </fill>
    </dxf>
    <dxf>
      <fill>
        <patternFill patternType="solid">
          <bgColor rgb="FF57FFFF"/>
        </patternFill>
      </fill>
    </dxf>
    <dxf>
      <fill>
        <patternFill>
          <bgColor rgb="FFFF5050"/>
        </patternFill>
      </fill>
    </dxf>
    <dxf>
      <fill>
        <patternFill>
          <bgColor rgb="FFFF5050"/>
        </patternFill>
      </fill>
    </dxf>
    <dxf>
      <fill>
        <patternFill patternType="solid">
          <bgColor rgb="FF57FFFF"/>
        </patternFill>
      </fill>
    </dxf>
    <dxf>
      <fill>
        <patternFill>
          <bgColor rgb="FFFFFF00"/>
        </patternFill>
      </fill>
    </dxf>
    <dxf>
      <fill>
        <patternFill>
          <bgColor theme="0" tint="-0.25"/>
        </patternFill>
      </fill>
    </dxf>
    <dxf>
      <fill>
        <patternFill patternType="solid">
          <bgColor rgb="FF57FFFF"/>
        </patternFill>
      </fill>
    </dxf>
    <dxf>
      <fill>
        <patternFill>
          <bgColor rgb="FFFFFF00"/>
        </patternFill>
      </fill>
    </dxf>
    <dxf>
      <fill>
        <patternFill>
          <bgColor theme="0" tint="-0.25"/>
        </patternFill>
      </fill>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xdr:col>
      <xdr:colOff>140970</xdr:colOff>
      <xdr:row>18</xdr:row>
      <xdr:rowOff>82550</xdr:rowOff>
    </xdr:from>
    <xdr:to xmlns:xdr="http://schemas.openxmlformats.org/drawingml/2006/spreadsheetDrawing">
      <xdr:col>11</xdr:col>
      <xdr:colOff>191135</xdr:colOff>
      <xdr:row>19</xdr:row>
      <xdr:rowOff>165735</xdr:rowOff>
    </xdr:to>
    <xdr:sp macro="" textlink="">
      <xdr:nvSpPr>
        <xdr:cNvPr id="5" name="二等辺三角形 4"/>
        <xdr:cNvSpPr/>
      </xdr:nvSpPr>
      <xdr:spPr>
        <a:xfrm rot="10800000">
          <a:off x="4453890" y="4006850"/>
          <a:ext cx="360680" cy="311785"/>
        </a:xfrm>
        <a:prstGeom prs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5</xdr:col>
      <xdr:colOff>107950</xdr:colOff>
      <xdr:row>20</xdr:row>
      <xdr:rowOff>49530</xdr:rowOff>
    </xdr:from>
    <xdr:to xmlns:xdr="http://schemas.openxmlformats.org/drawingml/2006/spreadsheetDrawing">
      <xdr:col>6</xdr:col>
      <xdr:colOff>107950</xdr:colOff>
      <xdr:row>21</xdr:row>
      <xdr:rowOff>182245</xdr:rowOff>
    </xdr:to>
    <xdr:sp macro="" textlink="">
      <xdr:nvSpPr>
        <xdr:cNvPr id="6" name="二等辺三角形 5"/>
        <xdr:cNvSpPr/>
      </xdr:nvSpPr>
      <xdr:spPr>
        <a:xfrm rot="5400000">
          <a:off x="2868295" y="4431030"/>
          <a:ext cx="310515" cy="361315"/>
        </a:xfrm>
        <a:prstGeom prs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30</xdr:col>
      <xdr:colOff>351790</xdr:colOff>
      <xdr:row>15</xdr:row>
      <xdr:rowOff>55245</xdr:rowOff>
    </xdr:from>
    <xdr:to xmlns:xdr="http://schemas.openxmlformats.org/drawingml/2006/spreadsheetDrawing">
      <xdr:col>41</xdr:col>
      <xdr:colOff>245745</xdr:colOff>
      <xdr:row>21</xdr:row>
      <xdr:rowOff>60960</xdr:rowOff>
    </xdr:to>
    <xdr:sp macro="" textlink="">
      <xdr:nvSpPr>
        <xdr:cNvPr id="7" name="正方形/長方形 6"/>
        <xdr:cNvSpPr/>
      </xdr:nvSpPr>
      <xdr:spPr>
        <a:xfrm>
          <a:off x="11054080" y="3522345"/>
          <a:ext cx="7437755" cy="114871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9</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1:AE27"/>
  <sheetViews>
    <sheetView view="pageBreakPreview" zoomScale="115" zoomScaleSheetLayoutView="115" workbookViewId="0">
      <selection activeCell="E13" sqref="E13"/>
    </sheetView>
  </sheetViews>
  <sheetFormatPr defaultColWidth="9" defaultRowHeight="21" customHeight="1"/>
  <cols>
    <col min="1" max="1" width="3" style="1" customWidth="1"/>
    <col min="2" max="2" width="2" style="1" customWidth="1"/>
    <col min="3" max="3" width="23.08203125" style="1" customWidth="1"/>
    <col min="4" max="28" width="4.08203125" style="1" customWidth="1"/>
    <col min="29" max="29" width="1.5" style="1" customWidth="1"/>
    <col min="30" max="16384" width="9" style="1"/>
  </cols>
  <sheetData>
    <row r="1" spans="2:31" ht="21" customHeight="1">
      <c r="B1" s="3" t="s">
        <v>16</v>
      </c>
      <c r="C1" s="3"/>
      <c r="D1" s="3"/>
      <c r="E1" s="3"/>
      <c r="F1" s="3"/>
      <c r="G1" s="3"/>
      <c r="H1" s="3"/>
      <c r="I1" s="3"/>
      <c r="J1" s="3"/>
      <c r="K1" s="3"/>
      <c r="L1" s="3"/>
      <c r="M1" s="3"/>
      <c r="N1" s="3"/>
      <c r="O1" s="3"/>
      <c r="P1" s="3"/>
      <c r="Q1" s="3"/>
      <c r="R1" s="3"/>
      <c r="S1" s="3"/>
      <c r="T1" s="3"/>
      <c r="U1" s="3"/>
      <c r="V1" s="3"/>
      <c r="W1" s="3"/>
      <c r="X1" s="3"/>
      <c r="Y1" s="3"/>
      <c r="Z1" s="3"/>
      <c r="AA1" s="3"/>
      <c r="AB1" s="3"/>
    </row>
    <row r="2" spans="2:31" ht="18" customHeight="1">
      <c r="B2" s="4" t="s">
        <v>18</v>
      </c>
      <c r="C2" s="9"/>
      <c r="D2" s="21" t="s">
        <v>74</v>
      </c>
      <c r="E2" s="37"/>
      <c r="F2" s="37"/>
      <c r="G2" s="37"/>
      <c r="H2" s="37"/>
      <c r="I2" s="37"/>
      <c r="J2" s="37"/>
      <c r="K2" s="37"/>
      <c r="L2" s="37"/>
      <c r="M2" s="37"/>
      <c r="N2" s="37"/>
      <c r="O2" s="37"/>
      <c r="P2" s="37"/>
      <c r="Q2" s="37"/>
      <c r="R2" s="37"/>
      <c r="S2" s="37"/>
      <c r="T2" s="37"/>
      <c r="U2" s="37"/>
      <c r="V2" s="37"/>
      <c r="W2" s="37"/>
      <c r="X2" s="37"/>
      <c r="Y2" s="37"/>
      <c r="Z2" s="37"/>
      <c r="AA2" s="37"/>
      <c r="AB2" s="63"/>
      <c r="AD2" s="1" t="s">
        <v>57</v>
      </c>
    </row>
    <row r="3" spans="2:31" ht="18" customHeight="1">
      <c r="B3" s="5"/>
      <c r="C3" s="10"/>
      <c r="D3" s="22" t="s">
        <v>75</v>
      </c>
      <c r="E3" s="38"/>
      <c r="F3" s="38"/>
      <c r="G3" s="38"/>
      <c r="H3" s="38"/>
      <c r="I3" s="38"/>
      <c r="J3" s="38"/>
      <c r="K3" s="38"/>
      <c r="L3" s="38"/>
      <c r="M3" s="38"/>
      <c r="N3" s="38"/>
      <c r="O3" s="38"/>
      <c r="P3" s="38"/>
      <c r="Q3" s="38"/>
      <c r="R3" s="38"/>
      <c r="S3" s="38"/>
      <c r="T3" s="38"/>
      <c r="U3" s="38"/>
      <c r="V3" s="38"/>
      <c r="W3" s="38"/>
      <c r="X3" s="38"/>
      <c r="Y3" s="38"/>
      <c r="Z3" s="38"/>
      <c r="AA3" s="38"/>
      <c r="AB3" s="64"/>
      <c r="AD3" s="1" t="s">
        <v>58</v>
      </c>
    </row>
    <row r="4" spans="2:31" ht="18" customHeight="1">
      <c r="B4" s="6" t="s">
        <v>20</v>
      </c>
      <c r="C4" s="7"/>
      <c r="D4" s="23" t="s">
        <v>53</v>
      </c>
      <c r="E4" s="39"/>
      <c r="F4" s="39"/>
      <c r="G4" s="39"/>
      <c r="H4" s="39"/>
      <c r="I4" s="39"/>
      <c r="J4" s="39"/>
      <c r="K4" s="39"/>
      <c r="L4" s="53"/>
      <c r="M4" s="55" t="s">
        <v>45</v>
      </c>
      <c r="N4" s="55"/>
      <c r="O4" s="55"/>
      <c r="P4" s="55"/>
      <c r="Q4" s="55"/>
      <c r="R4" s="55"/>
      <c r="S4" s="55"/>
      <c r="T4" s="55"/>
      <c r="U4" s="55"/>
      <c r="V4" s="55"/>
      <c r="W4" s="55"/>
      <c r="X4" s="55"/>
      <c r="Y4" s="55"/>
      <c r="Z4" s="55"/>
      <c r="AA4" s="55"/>
      <c r="AB4" s="65"/>
    </row>
    <row r="5" spans="2:31" ht="18" customHeight="1">
      <c r="B5" s="6" t="s">
        <v>21</v>
      </c>
      <c r="C5" s="7"/>
      <c r="D5" s="23" t="s">
        <v>55</v>
      </c>
      <c r="E5" s="39"/>
      <c r="F5" s="39"/>
      <c r="G5" s="39"/>
      <c r="H5" s="39"/>
      <c r="I5" s="39"/>
      <c r="J5" s="39"/>
      <c r="K5" s="39"/>
      <c r="L5" s="53"/>
      <c r="M5" s="56" t="s">
        <v>48</v>
      </c>
      <c r="N5" s="56"/>
      <c r="O5" s="58"/>
      <c r="P5" s="58"/>
      <c r="Q5" s="58"/>
      <c r="R5" s="58"/>
      <c r="S5" s="58"/>
      <c r="T5" s="58"/>
      <c r="U5" s="58"/>
      <c r="V5" s="56"/>
      <c r="W5" s="56"/>
      <c r="X5" s="56"/>
      <c r="Y5" s="56"/>
      <c r="Z5" s="56"/>
      <c r="AA5" s="56"/>
      <c r="AB5" s="66"/>
    </row>
    <row r="6" spans="2:31" ht="18" customHeight="1">
      <c r="B6" s="7" t="s">
        <v>22</v>
      </c>
      <c r="C6" s="11"/>
      <c r="D6" s="24" t="s">
        <v>42</v>
      </c>
      <c r="E6" s="40"/>
      <c r="F6" s="46">
        <v>45993</v>
      </c>
      <c r="G6" s="47"/>
      <c r="H6" s="47"/>
      <c r="I6" s="47"/>
      <c r="J6" s="47"/>
      <c r="K6" s="47"/>
      <c r="L6" s="54"/>
      <c r="M6" s="57" t="s">
        <v>8</v>
      </c>
      <c r="N6" s="57"/>
      <c r="O6" s="46">
        <v>46052</v>
      </c>
      <c r="P6" s="47"/>
      <c r="Q6" s="47"/>
      <c r="R6" s="47"/>
      <c r="S6" s="47"/>
      <c r="T6" s="47"/>
      <c r="U6" s="54"/>
      <c r="V6" s="60"/>
      <c r="W6" s="60"/>
      <c r="X6" s="60"/>
      <c r="Y6" s="60"/>
      <c r="Z6" s="60"/>
      <c r="AA6" s="60"/>
      <c r="AB6" s="67"/>
    </row>
    <row r="7" spans="2:31" ht="18" customHeight="1">
      <c r="B7" s="7" t="s">
        <v>25</v>
      </c>
      <c r="C7" s="11"/>
      <c r="AE7" s="73"/>
    </row>
    <row r="8" spans="2:31" ht="18" customHeight="1">
      <c r="B8" s="8"/>
      <c r="C8" s="8" t="s">
        <v>4</v>
      </c>
    </row>
    <row r="9" spans="2:31" ht="18" customHeight="1">
      <c r="C9" s="12" t="s">
        <v>6</v>
      </c>
      <c r="D9" s="25">
        <f>D10</f>
        <v>45992</v>
      </c>
      <c r="E9" s="41">
        <f t="shared" ref="E9:AA9" si="0">IFERROR(IF(MONTH(E10)=1,E10,""),"")</f>
        <v>46023</v>
      </c>
      <c r="F9" s="41" t="str">
        <f t="shared" si="0"/>
        <v/>
      </c>
      <c r="G9" s="41" t="str">
        <f t="shared" si="0"/>
        <v/>
      </c>
      <c r="H9" s="41" t="str">
        <f t="shared" si="0"/>
        <v/>
      </c>
      <c r="I9" s="41" t="str">
        <f t="shared" si="0"/>
        <v/>
      </c>
      <c r="J9" s="41" t="str">
        <f t="shared" si="0"/>
        <v/>
      </c>
      <c r="K9" s="41" t="str">
        <f t="shared" si="0"/>
        <v/>
      </c>
      <c r="L9" s="41" t="str">
        <f t="shared" si="0"/>
        <v/>
      </c>
      <c r="M9" s="41" t="str">
        <f t="shared" si="0"/>
        <v/>
      </c>
      <c r="N9" s="41" t="str">
        <f t="shared" si="0"/>
        <v/>
      </c>
      <c r="O9" s="41" t="str">
        <f t="shared" si="0"/>
        <v/>
      </c>
      <c r="P9" s="41" t="str">
        <f t="shared" si="0"/>
        <v/>
      </c>
      <c r="Q9" s="41" t="str">
        <f t="shared" si="0"/>
        <v/>
      </c>
      <c r="R9" s="41" t="str">
        <f t="shared" si="0"/>
        <v/>
      </c>
      <c r="S9" s="41" t="str">
        <f t="shared" si="0"/>
        <v/>
      </c>
      <c r="T9" s="41" t="str">
        <f t="shared" si="0"/>
        <v/>
      </c>
      <c r="U9" s="41" t="str">
        <f t="shared" si="0"/>
        <v/>
      </c>
      <c r="V9" s="41" t="str">
        <f t="shared" si="0"/>
        <v/>
      </c>
      <c r="W9" s="41" t="str">
        <f t="shared" si="0"/>
        <v/>
      </c>
      <c r="X9" s="41" t="str">
        <f t="shared" si="0"/>
        <v/>
      </c>
      <c r="Y9" s="41" t="str">
        <f t="shared" si="0"/>
        <v/>
      </c>
      <c r="Z9" s="41" t="str">
        <f t="shared" si="0"/>
        <v/>
      </c>
      <c r="AA9" s="41" t="str">
        <f t="shared" si="0"/>
        <v/>
      </c>
      <c r="AB9" s="68" t="s">
        <v>0</v>
      </c>
    </row>
    <row r="10" spans="2:31" ht="18" customHeight="1">
      <c r="C10" s="12" t="s">
        <v>12</v>
      </c>
      <c r="D10" s="26">
        <f>DATE(YEAR(確認用シート!F6),MONTH(確認用シート!F6),1)</f>
        <v>45992</v>
      </c>
      <c r="E10" s="26">
        <f t="shared" ref="E10:AA10" si="1">IFERROR(IF(YEAR(D10)&amp;"/"&amp;MONTH(D10)=YEAR($O$6)&amp;"/"&amp;MONTH($O$6),"",EDATE(D10,1)),"")</f>
        <v>46023</v>
      </c>
      <c r="F10" s="26" t="str">
        <f t="shared" si="1"/>
        <v/>
      </c>
      <c r="G10" s="26" t="str">
        <f t="shared" si="1"/>
        <v/>
      </c>
      <c r="H10" s="26" t="str">
        <f t="shared" si="1"/>
        <v/>
      </c>
      <c r="I10" s="26" t="str">
        <f t="shared" si="1"/>
        <v/>
      </c>
      <c r="J10" s="26" t="str">
        <f t="shared" si="1"/>
        <v/>
      </c>
      <c r="K10" s="26" t="str">
        <f t="shared" si="1"/>
        <v/>
      </c>
      <c r="L10" s="26" t="str">
        <f t="shared" si="1"/>
        <v/>
      </c>
      <c r="M10" s="26" t="str">
        <f t="shared" si="1"/>
        <v/>
      </c>
      <c r="N10" s="26" t="str">
        <f t="shared" si="1"/>
        <v/>
      </c>
      <c r="O10" s="26" t="str">
        <f t="shared" si="1"/>
        <v/>
      </c>
      <c r="P10" s="26" t="str">
        <f t="shared" si="1"/>
        <v/>
      </c>
      <c r="Q10" s="26" t="str">
        <f t="shared" si="1"/>
        <v/>
      </c>
      <c r="R10" s="26" t="str">
        <f t="shared" si="1"/>
        <v/>
      </c>
      <c r="S10" s="26" t="str">
        <f t="shared" si="1"/>
        <v/>
      </c>
      <c r="T10" s="26" t="str">
        <f t="shared" si="1"/>
        <v/>
      </c>
      <c r="U10" s="26" t="str">
        <f t="shared" si="1"/>
        <v/>
      </c>
      <c r="V10" s="26" t="str">
        <f t="shared" si="1"/>
        <v/>
      </c>
      <c r="W10" s="26" t="str">
        <f t="shared" si="1"/>
        <v/>
      </c>
      <c r="X10" s="26" t="str">
        <f t="shared" si="1"/>
        <v/>
      </c>
      <c r="Y10" s="26" t="str">
        <f t="shared" si="1"/>
        <v/>
      </c>
      <c r="Z10" s="26" t="str">
        <f t="shared" si="1"/>
        <v/>
      </c>
      <c r="AA10" s="26" t="str">
        <f t="shared" si="1"/>
        <v/>
      </c>
      <c r="AB10" s="69">
        <f>COUNT(D10:AA10)</f>
        <v>2</v>
      </c>
      <c r="AE10" s="74"/>
    </row>
    <row r="11" spans="2:31" ht="18" customHeight="1">
      <c r="C11" s="12" t="s">
        <v>7</v>
      </c>
      <c r="D11" s="27">
        <f>IF(D$10="","",HLOOKUP(D$10,計画!$P$5:$AO$8,2,FALSE))</f>
        <v>27</v>
      </c>
      <c r="E11" s="27">
        <f>IF(E$10="","",HLOOKUP(E$10,計画!$P$5:$AO$8,2,FALSE))</f>
        <v>27</v>
      </c>
      <c r="F11" s="27" t="str">
        <f>IF(F$10="","",HLOOKUP(F$10,計画!$P$5:$AO$8,2,FALSE))</f>
        <v/>
      </c>
      <c r="G11" s="27" t="str">
        <f>IF(G$10="","",HLOOKUP(G$10,計画!$P$5:$AO$8,2,FALSE))</f>
        <v/>
      </c>
      <c r="H11" s="27" t="str">
        <f>IF(H$10="","",HLOOKUP(H$10,計画!$P$5:$AO$8,2,FALSE))</f>
        <v/>
      </c>
      <c r="I11" s="27" t="str">
        <f>IF(I$10="","",HLOOKUP(I$10,計画!$P$5:$AO$8,2,FALSE))</f>
        <v/>
      </c>
      <c r="J11" s="27" t="str">
        <f>IF(J$10="","",HLOOKUP(J$10,計画!$P$5:$AO$8,2,FALSE))</f>
        <v/>
      </c>
      <c r="K11" s="27" t="str">
        <f>IF(K$10="","",HLOOKUP(K$10,計画!$P$5:$AO$8,2,FALSE))</f>
        <v/>
      </c>
      <c r="L11" s="27" t="str">
        <f>IF(L$10="","",HLOOKUP(L$10,計画!$P$5:$AO$8,2,FALSE))</f>
        <v/>
      </c>
      <c r="M11" s="27" t="str">
        <f>IF(M$10="","",HLOOKUP(M$10,計画!$P$5:$AO$8,2,FALSE))</f>
        <v/>
      </c>
      <c r="N11" s="27" t="str">
        <f>IF(N$10="","",HLOOKUP(N$10,計画!$P$5:$AO$8,2,FALSE))</f>
        <v/>
      </c>
      <c r="O11" s="27" t="str">
        <f>IF(O$10="","",HLOOKUP(O$10,計画!$P$5:$AO$8,2,FALSE))</f>
        <v/>
      </c>
      <c r="P11" s="27" t="str">
        <f>IF(P$10="","",HLOOKUP(P$10,計画!$P$5:$AO$8,2,FALSE))</f>
        <v/>
      </c>
      <c r="Q11" s="27" t="str">
        <f>IF(Q$10="","",HLOOKUP(Q$10,計画!$P$5:$AO$8,2,FALSE))</f>
        <v/>
      </c>
      <c r="R11" s="27" t="str">
        <f>IF(R$10="","",HLOOKUP(R$10,計画!$P$5:$AO$8,2,FALSE))</f>
        <v/>
      </c>
      <c r="S11" s="27" t="str">
        <f>IF(S$10="","",HLOOKUP(S$10,計画!$P$5:$AO$8,2,FALSE))</f>
        <v/>
      </c>
      <c r="T11" s="27" t="str">
        <f>IF(T$10="","",HLOOKUP(T$10,計画!$P$5:$AO$8,2,FALSE))</f>
        <v/>
      </c>
      <c r="U11" s="27" t="str">
        <f>IF(U$10="","",HLOOKUP(U$10,計画!$P$5:$AO$8,2,FALSE))</f>
        <v/>
      </c>
      <c r="V11" s="27" t="str">
        <f>IF(V$10="","",HLOOKUP(V$10,計画!$P$5:$AO$8,2,FALSE))</f>
        <v/>
      </c>
      <c r="W11" s="27" t="str">
        <f>IF(W$10="","",HLOOKUP(W$10,計画!$P$5:$AO$8,2,FALSE))</f>
        <v/>
      </c>
      <c r="X11" s="27" t="str">
        <f>IF(X$10="","",HLOOKUP(X$10,計画!$P$5:$AO$8,2,FALSE))</f>
        <v/>
      </c>
      <c r="Y11" s="27" t="str">
        <f>IF(Y$10="","",HLOOKUP(Y$10,計画!$P$5:$AO$8,2,FALSE))</f>
        <v/>
      </c>
      <c r="Z11" s="27" t="str">
        <f>IF(Z$10="","",HLOOKUP(Z$10,計画!$P$5:$AO$8,2,FALSE))</f>
        <v/>
      </c>
      <c r="AA11" s="27" t="str">
        <f>IF(AA$10="","",HLOOKUP(AA$10,計画!$P$5:$AO$8,2,FALSE))</f>
        <v/>
      </c>
      <c r="AB11" s="70">
        <f>SUM(D11:AA11)</f>
        <v>54</v>
      </c>
      <c r="AE11" s="75"/>
    </row>
    <row r="12" spans="2:31" ht="18" customHeight="1">
      <c r="C12" s="12" t="s">
        <v>27</v>
      </c>
      <c r="D12" s="27">
        <f>IF(D$10="","",HLOOKUP(D$10,計画!$P$5:$AO$8,3,FALSE))</f>
        <v>8</v>
      </c>
      <c r="E12" s="27">
        <f>IF(E$10="","",HLOOKUP(E$10,計画!$P$5:$AO$8,3,FALSE))</f>
        <v>7</v>
      </c>
      <c r="F12" s="27" t="str">
        <f>IF(F$10="","",HLOOKUP(F$10,計画!$P$5:$AO$8,3,FALSE))</f>
        <v/>
      </c>
      <c r="G12" s="27" t="str">
        <f>IF(G$10="","",HLOOKUP(G$10,計画!$P$5:$AO$8,3,FALSE))</f>
        <v/>
      </c>
      <c r="H12" s="27" t="str">
        <f>IF(H$10="","",HLOOKUP(H$10,計画!$P$5:$AO$8,3,FALSE))</f>
        <v/>
      </c>
      <c r="I12" s="27" t="str">
        <f>IF(I$10="","",HLOOKUP(I$10,計画!$P$5:$AO$8,3,FALSE))</f>
        <v/>
      </c>
      <c r="J12" s="27" t="str">
        <f>IF(J$10="","",HLOOKUP(J$10,計画!$P$5:$AO$8,3,FALSE))</f>
        <v/>
      </c>
      <c r="K12" s="27" t="str">
        <f>IF(K$10="","",HLOOKUP(K$10,計画!$P$5:$AO$8,3,FALSE))</f>
        <v/>
      </c>
      <c r="L12" s="27" t="str">
        <f>IF(L$10="","",HLOOKUP(L$10,計画!$P$5:$AO$8,3,FALSE))</f>
        <v/>
      </c>
      <c r="M12" s="27" t="str">
        <f>IF(M$10="","",HLOOKUP(M$10,計画!$P$5:$AO$8,3,FALSE))</f>
        <v/>
      </c>
      <c r="N12" s="27" t="str">
        <f>IF(N$10="","",HLOOKUP(N$10,計画!$P$5:$AO$8,3,FALSE))</f>
        <v/>
      </c>
      <c r="O12" s="27" t="str">
        <f>IF(O$10="","",HLOOKUP(O$10,計画!$P$5:$AO$8,3,FALSE))</f>
        <v/>
      </c>
      <c r="P12" s="27" t="str">
        <f>IF(P$10="","",HLOOKUP(P$10,計画!$P$5:$AO$8,3,FALSE))</f>
        <v/>
      </c>
      <c r="Q12" s="27" t="str">
        <f>IF(Q$10="","",HLOOKUP(Q$10,計画!$P$5:$AO$8,3,FALSE))</f>
        <v/>
      </c>
      <c r="R12" s="27" t="str">
        <f>IF(R$10="","",HLOOKUP(R$10,計画!$P$5:$AO$8,3,FALSE))</f>
        <v/>
      </c>
      <c r="S12" s="27" t="str">
        <f>IF(S$10="","",HLOOKUP(S$10,計画!$P$5:$AO$8,3,FALSE))</f>
        <v/>
      </c>
      <c r="T12" s="27" t="str">
        <f>IF(T$10="","",HLOOKUP(T$10,計画!$P$5:$AO$8,3,FALSE))</f>
        <v/>
      </c>
      <c r="U12" s="27" t="str">
        <f>IF(U$10="","",HLOOKUP(U$10,計画!$P$5:$AO$8,3,FALSE))</f>
        <v/>
      </c>
      <c r="V12" s="27" t="str">
        <f>IF(V$10="","",HLOOKUP(V$10,計画!$P$5:$AO$8,3,FALSE))</f>
        <v/>
      </c>
      <c r="W12" s="27" t="str">
        <f>IF(W$10="","",HLOOKUP(W$10,計画!$P$5:$AO$8,3,FALSE))</f>
        <v/>
      </c>
      <c r="X12" s="27" t="str">
        <f>IF(X$10="","",HLOOKUP(X$10,計画!$P$5:$AO$8,3,FALSE))</f>
        <v/>
      </c>
      <c r="Y12" s="27" t="str">
        <f>IF(Y$10="","",HLOOKUP(Y$10,計画!$P$5:$AO$8,3,FALSE))</f>
        <v/>
      </c>
      <c r="Z12" s="27" t="str">
        <f>IF(Z$10="","",HLOOKUP(Z$10,計画!$P$5:$AO$8,3,FALSE))</f>
        <v/>
      </c>
      <c r="AA12" s="27" t="str">
        <f>IF(AA$10="","",HLOOKUP(AA$10,計画!$P$5:$AO$8,3,FALSE))</f>
        <v/>
      </c>
      <c r="AB12" s="71"/>
      <c r="AE12" s="75"/>
    </row>
    <row r="13" spans="2:31" ht="18" customHeight="1">
      <c r="C13" s="12" t="s">
        <v>3</v>
      </c>
      <c r="D13" s="27">
        <f>IF(D$10="","",HLOOKUP(D$10,計画!$P$5:$AO$8,4,FALSE))</f>
        <v>8</v>
      </c>
      <c r="E13" s="27">
        <f>IF(E$10="","",HLOOKUP(E$10,計画!$P$5:$AO$8,4,FALSE))</f>
        <v>8</v>
      </c>
      <c r="F13" s="27" t="str">
        <f>IF(F$10="","",HLOOKUP(F$10,計画!$P$5:$AO$8,4,FALSE))</f>
        <v/>
      </c>
      <c r="G13" s="27" t="str">
        <f>IF(G$10="","",HLOOKUP(G$10,計画!$P$5:$AO$8,4,FALSE))</f>
        <v/>
      </c>
      <c r="H13" s="27" t="str">
        <f>IF(H$10="","",HLOOKUP(H$10,計画!$P$5:$AO$8,4,FALSE))</f>
        <v/>
      </c>
      <c r="I13" s="27" t="str">
        <f>IF(I$10="","",HLOOKUP(I$10,計画!$P$5:$AO$8,4,FALSE))</f>
        <v/>
      </c>
      <c r="J13" s="27" t="str">
        <f>IF(J$10="","",HLOOKUP(J$10,計画!$P$5:$AO$8,4,FALSE))</f>
        <v/>
      </c>
      <c r="K13" s="27" t="str">
        <f>IF(K$10="","",HLOOKUP(K$10,計画!$P$5:$AO$8,4,FALSE))</f>
        <v/>
      </c>
      <c r="L13" s="27" t="str">
        <f>IF(L$10="","",HLOOKUP(L$10,計画!$P$5:$AO$8,4,FALSE))</f>
        <v/>
      </c>
      <c r="M13" s="27" t="str">
        <f>IF(M$10="","",HLOOKUP(M$10,計画!$P$5:$AO$8,4,FALSE))</f>
        <v/>
      </c>
      <c r="N13" s="27" t="str">
        <f>IF(N$10="","",HLOOKUP(N$10,計画!$P$5:$AO$8,4,FALSE))</f>
        <v/>
      </c>
      <c r="O13" s="27" t="str">
        <f>IF(O$10="","",HLOOKUP(O$10,計画!$P$5:$AO$8,4,FALSE))</f>
        <v/>
      </c>
      <c r="P13" s="27" t="str">
        <f>IF(P$10="","",HLOOKUP(P$10,計画!$P$5:$AO$8,4,FALSE))</f>
        <v/>
      </c>
      <c r="Q13" s="27" t="str">
        <f>IF(Q$10="","",HLOOKUP(Q$10,計画!$P$5:$AO$8,4,FALSE))</f>
        <v/>
      </c>
      <c r="R13" s="27" t="str">
        <f>IF(R$10="","",HLOOKUP(R$10,計画!$P$5:$AO$8,4,FALSE))</f>
        <v/>
      </c>
      <c r="S13" s="27" t="str">
        <f>IF(S$10="","",HLOOKUP(S$10,計画!$P$5:$AO$8,4,FALSE))</f>
        <v/>
      </c>
      <c r="T13" s="27" t="str">
        <f>IF(T$10="","",HLOOKUP(T$10,計画!$P$5:$AO$8,4,FALSE))</f>
        <v/>
      </c>
      <c r="U13" s="27" t="str">
        <f>IF(U$10="","",HLOOKUP(U$10,計画!$P$5:$AO$8,4,FALSE))</f>
        <v/>
      </c>
      <c r="V13" s="27" t="str">
        <f>IF(V$10="","",HLOOKUP(V$10,計画!$P$5:$AO$8,4,FALSE))</f>
        <v/>
      </c>
      <c r="W13" s="27" t="str">
        <f>IF(W$10="","",HLOOKUP(W$10,計画!$P$5:$AO$8,4,FALSE))</f>
        <v/>
      </c>
      <c r="X13" s="27" t="str">
        <f>IF(X$10="","",HLOOKUP(X$10,計画!$P$5:$AO$8,4,FALSE))</f>
        <v/>
      </c>
      <c r="Y13" s="27" t="str">
        <f>IF(Y$10="","",HLOOKUP(Y$10,計画!$P$5:$AO$8,4,FALSE))</f>
        <v/>
      </c>
      <c r="Z13" s="27" t="str">
        <f>IF(Z$10="","",HLOOKUP(Z$10,計画!$P$5:$AO$8,4,FALSE))</f>
        <v/>
      </c>
      <c r="AA13" s="27" t="str">
        <f>IF(AA$10="","",HLOOKUP(AA$10,計画!$P$5:$AO$8,4,FALSE))</f>
        <v/>
      </c>
      <c r="AB13" s="72">
        <f>SUM(D13:AA13)</f>
        <v>16</v>
      </c>
    </row>
    <row r="14" spans="2:31" ht="18" customHeight="1">
      <c r="C14" s="13" t="s">
        <v>2</v>
      </c>
      <c r="D14" s="28">
        <f t="shared" ref="D14:Y14" si="2">IF(D11="","",ROUNDDOWN(D13/D11,3))</f>
        <v>0.29599999999999999</v>
      </c>
      <c r="E14" s="28">
        <f t="shared" si="2"/>
        <v>0.29599999999999999</v>
      </c>
      <c r="F14" s="28" t="str">
        <f t="shared" si="2"/>
        <v/>
      </c>
      <c r="G14" s="28" t="str">
        <f t="shared" si="2"/>
        <v/>
      </c>
      <c r="H14" s="28" t="str">
        <f t="shared" si="2"/>
        <v/>
      </c>
      <c r="I14" s="28" t="str">
        <f t="shared" si="2"/>
        <v/>
      </c>
      <c r="J14" s="28" t="str">
        <f t="shared" si="2"/>
        <v/>
      </c>
      <c r="K14" s="28" t="str">
        <f t="shared" si="2"/>
        <v/>
      </c>
      <c r="L14" s="28" t="str">
        <f t="shared" si="2"/>
        <v/>
      </c>
      <c r="M14" s="28" t="str">
        <f t="shared" si="2"/>
        <v/>
      </c>
      <c r="N14" s="28" t="str">
        <f t="shared" si="2"/>
        <v/>
      </c>
      <c r="O14" s="28" t="str">
        <f t="shared" si="2"/>
        <v/>
      </c>
      <c r="P14" s="28" t="str">
        <f t="shared" si="2"/>
        <v/>
      </c>
      <c r="Q14" s="28" t="str">
        <f t="shared" si="2"/>
        <v/>
      </c>
      <c r="R14" s="28" t="str">
        <f t="shared" si="2"/>
        <v/>
      </c>
      <c r="S14" s="28" t="str">
        <f t="shared" si="2"/>
        <v/>
      </c>
      <c r="T14" s="28" t="str">
        <f t="shared" si="2"/>
        <v/>
      </c>
      <c r="U14" s="28" t="str">
        <f t="shared" si="2"/>
        <v/>
      </c>
      <c r="V14" s="28" t="str">
        <f t="shared" si="2"/>
        <v/>
      </c>
      <c r="W14" s="28" t="str">
        <f t="shared" si="2"/>
        <v/>
      </c>
      <c r="X14" s="28" t="str">
        <f t="shared" si="2"/>
        <v/>
      </c>
      <c r="Y14" s="28" t="str">
        <f t="shared" si="2"/>
        <v/>
      </c>
      <c r="Z14" s="28"/>
      <c r="AA14" s="61" t="str">
        <f>IF(AA11="","",ROUNDDOWN(AA13/AA11,3))</f>
        <v/>
      </c>
      <c r="AB14" s="71"/>
    </row>
    <row r="15" spans="2:31" ht="18" customHeight="1">
      <c r="C15" s="14" t="s">
        <v>33</v>
      </c>
      <c r="D15" s="29" t="str">
        <f t="shared" ref="D15:Y15" si="3">IF(D10="","",IF(D11="","",IF(D14&gt;=0.285,"○",IF(D13&gt;=D12,"○","×"))))</f>
        <v>○</v>
      </c>
      <c r="E15" s="29" t="str">
        <f t="shared" si="3"/>
        <v>○</v>
      </c>
      <c r="F15" s="29" t="str">
        <f t="shared" si="3"/>
        <v/>
      </c>
      <c r="G15" s="29" t="str">
        <f t="shared" si="3"/>
        <v/>
      </c>
      <c r="H15" s="29" t="str">
        <f t="shared" si="3"/>
        <v/>
      </c>
      <c r="I15" s="29" t="str">
        <f t="shared" si="3"/>
        <v/>
      </c>
      <c r="J15" s="29" t="str">
        <f t="shared" si="3"/>
        <v/>
      </c>
      <c r="K15" s="29" t="str">
        <f t="shared" si="3"/>
        <v/>
      </c>
      <c r="L15" s="29" t="str">
        <f t="shared" si="3"/>
        <v/>
      </c>
      <c r="M15" s="29" t="str">
        <f t="shared" si="3"/>
        <v/>
      </c>
      <c r="N15" s="29" t="str">
        <f t="shared" si="3"/>
        <v/>
      </c>
      <c r="O15" s="29" t="str">
        <f t="shared" si="3"/>
        <v/>
      </c>
      <c r="P15" s="29" t="str">
        <f t="shared" si="3"/>
        <v/>
      </c>
      <c r="Q15" s="29" t="str">
        <f t="shared" si="3"/>
        <v/>
      </c>
      <c r="R15" s="29" t="str">
        <f t="shared" si="3"/>
        <v/>
      </c>
      <c r="S15" s="29" t="str">
        <f t="shared" si="3"/>
        <v/>
      </c>
      <c r="T15" s="29" t="str">
        <f t="shared" si="3"/>
        <v/>
      </c>
      <c r="U15" s="29" t="str">
        <f t="shared" si="3"/>
        <v/>
      </c>
      <c r="V15" s="29" t="str">
        <f t="shared" si="3"/>
        <v/>
      </c>
      <c r="W15" s="29" t="str">
        <f t="shared" si="3"/>
        <v/>
      </c>
      <c r="X15" s="29" t="str">
        <f t="shared" si="3"/>
        <v/>
      </c>
      <c r="Y15" s="29" t="str">
        <f t="shared" si="3"/>
        <v/>
      </c>
      <c r="Z15" s="29"/>
      <c r="AA15" s="62" t="str">
        <f>IF(AA10="","",IF(AA11="","",IF(AA14&gt;=0.285,"○",IF(AA13&gt;=AA12,"○","×"))))</f>
        <v/>
      </c>
      <c r="AB15" s="69">
        <f>COUNTIF(D15:AA15,"○")</f>
        <v>2</v>
      </c>
    </row>
    <row r="16" spans="2:31" ht="12" customHeight="1">
      <c r="C16" s="15" t="s">
        <v>13</v>
      </c>
    </row>
    <row r="17" spans="3:28" s="2" customFormat="1" ht="12" customHeight="1">
      <c r="C17" s="16" t="s">
        <v>14</v>
      </c>
    </row>
    <row r="18" spans="3:28" ht="12" customHeight="1">
      <c r="C18" s="15" t="s">
        <v>17</v>
      </c>
    </row>
    <row r="19" spans="3:28" ht="18" customHeight="1">
      <c r="C19" s="8" t="s">
        <v>9</v>
      </c>
      <c r="D19" s="30"/>
      <c r="E19" s="30"/>
      <c r="F19" s="30"/>
      <c r="G19" s="30"/>
      <c r="H19" s="30"/>
      <c r="I19" s="30"/>
      <c r="J19" s="30"/>
      <c r="K19" s="30"/>
      <c r="M19" s="30"/>
      <c r="N19" s="30"/>
      <c r="O19" s="30"/>
      <c r="P19" s="30"/>
      <c r="Q19" s="30"/>
      <c r="R19" s="30"/>
      <c r="S19" s="30"/>
      <c r="T19" s="30"/>
      <c r="U19" s="30"/>
      <c r="V19" s="30"/>
      <c r="W19" s="30"/>
      <c r="X19" s="30"/>
      <c r="Y19" s="30"/>
      <c r="Z19" s="30"/>
      <c r="AA19" s="30"/>
      <c r="AB19" s="30"/>
    </row>
    <row r="20" spans="3:28" ht="18" customHeight="1">
      <c r="C20" s="17" t="s">
        <v>1</v>
      </c>
      <c r="D20" s="31">
        <f>AB11</f>
        <v>54</v>
      </c>
      <c r="E20" s="31"/>
      <c r="F20" s="30"/>
      <c r="G20" s="30"/>
      <c r="H20" s="30"/>
      <c r="I20" s="30"/>
      <c r="J20" s="30"/>
      <c r="K20" s="30"/>
      <c r="L20" s="30"/>
      <c r="M20" s="30"/>
      <c r="N20" s="30"/>
      <c r="O20" s="30"/>
      <c r="P20" s="30"/>
      <c r="Q20" s="30"/>
      <c r="R20" s="30"/>
      <c r="S20" s="30"/>
      <c r="T20" s="30"/>
      <c r="U20" s="30"/>
      <c r="V20" s="30"/>
      <c r="W20" s="30"/>
      <c r="X20" s="30"/>
      <c r="Y20" s="30"/>
      <c r="Z20" s="30"/>
      <c r="AA20" s="30"/>
      <c r="AB20" s="30"/>
    </row>
    <row r="21" spans="3:28" ht="18" customHeight="1">
      <c r="C21" s="17" t="s">
        <v>3</v>
      </c>
      <c r="D21" s="31">
        <f>AB13</f>
        <v>16</v>
      </c>
      <c r="E21" s="31"/>
      <c r="F21" s="30"/>
      <c r="G21" s="30"/>
      <c r="H21" s="8" t="s">
        <v>44</v>
      </c>
      <c r="I21" s="30"/>
      <c r="J21" s="30"/>
      <c r="K21" s="30"/>
      <c r="L21" s="30"/>
      <c r="M21" s="30"/>
      <c r="N21" s="30"/>
      <c r="P21" s="30"/>
    </row>
    <row r="22" spans="3:28" ht="18" customHeight="1">
      <c r="C22" s="13" t="s">
        <v>2</v>
      </c>
      <c r="D22" s="32">
        <f>ROUNDDOWN(D21/D20,3)</f>
        <v>0.29599999999999999</v>
      </c>
      <c r="E22" s="32"/>
      <c r="F22" s="30"/>
      <c r="G22" s="30"/>
      <c r="H22" s="48" t="str">
        <f>IF(D4="","",IF(D5="月単位の週休２日",IF(D23="○",IF(AB15=AB10,"月単位の週休２日","通期の週休２日"),"未実施"),IF(D23="○","通期の週休２日","未実施")))</f>
        <v>月単位の週休２日</v>
      </c>
      <c r="I22" s="49"/>
      <c r="J22" s="49"/>
      <c r="K22" s="49"/>
      <c r="L22" s="49"/>
      <c r="M22" s="49"/>
      <c r="N22" s="49"/>
      <c r="O22" s="59"/>
    </row>
    <row r="23" spans="3:28" ht="18" customHeight="1">
      <c r="C23" s="14" t="s">
        <v>49</v>
      </c>
      <c r="D23" s="33" t="str">
        <f>IF(D22&gt;=0.285,"○","×")</f>
        <v>○</v>
      </c>
      <c r="E23" s="42"/>
      <c r="F23" s="30"/>
    </row>
    <row r="24" spans="3:28" ht="18" customHeight="1">
      <c r="F24" s="30"/>
    </row>
    <row r="25" spans="3:28" ht="21" customHeight="1">
      <c r="C25" s="18" t="s">
        <v>40</v>
      </c>
      <c r="D25" s="34" t="s">
        <v>38</v>
      </c>
      <c r="E25" s="43"/>
      <c r="F25" s="43"/>
      <c r="G25" s="43"/>
      <c r="H25" s="43"/>
      <c r="I25" s="43"/>
      <c r="J25" s="50"/>
    </row>
    <row r="26" spans="3:28" ht="21" customHeight="1">
      <c r="C26" s="19" t="s">
        <v>41</v>
      </c>
      <c r="D26" s="35" t="s">
        <v>15</v>
      </c>
      <c r="E26" s="44"/>
      <c r="F26" s="44"/>
      <c r="G26" s="44"/>
      <c r="H26" s="44"/>
      <c r="I26" s="44"/>
      <c r="J26" s="51"/>
    </row>
    <row r="27" spans="3:28" ht="21" customHeight="1">
      <c r="C27" s="20" t="s">
        <v>10</v>
      </c>
      <c r="D27" s="36" t="s">
        <v>31</v>
      </c>
      <c r="E27" s="45"/>
      <c r="F27" s="45"/>
      <c r="G27" s="45"/>
      <c r="H27" s="45"/>
      <c r="I27" s="45"/>
      <c r="J27" s="52"/>
    </row>
  </sheetData>
  <mergeCells count="20">
    <mergeCell ref="B1:AB1"/>
    <mergeCell ref="D2:AB2"/>
    <mergeCell ref="D3:AB3"/>
    <mergeCell ref="D4:L4"/>
    <mergeCell ref="M4:AB4"/>
    <mergeCell ref="D5:L5"/>
    <mergeCell ref="M5:AB5"/>
    <mergeCell ref="D6:E6"/>
    <mergeCell ref="F6:L6"/>
    <mergeCell ref="M6:N6"/>
    <mergeCell ref="O6:U6"/>
    <mergeCell ref="D20:E20"/>
    <mergeCell ref="D21:E21"/>
    <mergeCell ref="D22:E22"/>
    <mergeCell ref="H22:O22"/>
    <mergeCell ref="D23:E23"/>
    <mergeCell ref="D25:J25"/>
    <mergeCell ref="D26:J26"/>
    <mergeCell ref="D27:J27"/>
    <mergeCell ref="B2:C3"/>
  </mergeCells>
  <phoneticPr fontId="1"/>
  <dataValidations count="2">
    <dataValidation type="list" allowBlank="1" showDropDown="0" showInputMessage="1" showErrorMessage="1" sqref="D4">
      <formula1>"発注者指定型,受注者希望型"</formula1>
    </dataValidation>
    <dataValidation type="list" allowBlank="1" showDropDown="0" showInputMessage="1" showErrorMessage="1" sqref="D5:L5">
      <formula1>"月単位の週休２日,通期の週休２日"</formula1>
    </dataValidation>
  </dataValidations>
  <pageMargins left="0.59055118110236227" right="0.39370078740157483" top="0.98425196850393704" bottom="0.78740157480314965" header="0.31496062992125984" footer="0.31496062992125984"/>
  <pageSetup paperSize="9" scale="94" fitToWidth="1" fitToHeight="1" orientation="landscape"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A1:AO516"/>
  <sheetViews>
    <sheetView tabSelected="1" view="pageBreakPreview" zoomScale="130" zoomScaleSheetLayoutView="130" workbookViewId="0">
      <selection activeCell="Y5" sqref="Y5"/>
    </sheetView>
  </sheetViews>
  <sheetFormatPr defaultColWidth="9" defaultRowHeight="16.5"/>
  <cols>
    <col min="1" max="1" width="8.625" style="76" customWidth="1"/>
    <col min="2" max="2" width="4.58203125" style="77" customWidth="1"/>
    <col min="3" max="3" width="10.58203125" style="76" customWidth="1"/>
    <col min="4" max="6" width="5" style="77" customWidth="1"/>
    <col min="7" max="7" width="4.25" style="76" customWidth="1"/>
    <col min="8" max="8" width="8.625" style="76" customWidth="1"/>
    <col min="9" max="9" width="4.58203125" style="76" customWidth="1"/>
    <col min="10" max="10" width="10.625" style="76" customWidth="1"/>
    <col min="11" max="11" width="5" style="77" customWidth="1"/>
    <col min="12" max="13" width="5" style="76" customWidth="1"/>
    <col min="14" max="14" width="5" style="78" customWidth="1"/>
    <col min="15" max="15" width="2.75" style="78" customWidth="1"/>
    <col min="16" max="18" width="3.5" style="76" customWidth="1"/>
    <col min="19" max="23" width="9" style="78"/>
    <col min="24" max="16384" width="9" style="76"/>
  </cols>
  <sheetData>
    <row r="1" spans="1:41">
      <c r="A1" s="76" t="s">
        <v>26</v>
      </c>
      <c r="F1" s="111"/>
      <c r="G1" s="120" t="s">
        <v>35</v>
      </c>
      <c r="H1" s="126"/>
      <c r="I1" s="78"/>
      <c r="J1" s="131"/>
      <c r="K1" s="131"/>
      <c r="L1" s="134"/>
      <c r="M1" s="134"/>
      <c r="N1" s="131"/>
    </row>
    <row r="2" spans="1:41">
      <c r="F2" s="111"/>
      <c r="G2" s="121"/>
      <c r="H2" s="127"/>
      <c r="I2" s="78"/>
      <c r="J2" s="132"/>
      <c r="K2" s="132"/>
      <c r="L2" s="135"/>
      <c r="M2" s="138"/>
      <c r="N2" s="139"/>
    </row>
    <row r="3" spans="1:41" ht="27.75" customHeight="1">
      <c r="A3" s="76" t="s">
        <v>60</v>
      </c>
      <c r="B3" s="81" t="str">
        <f>確認用シート!D2&amp;CHAR(10)&amp;確認用シート!D3</f>
        <v>令和7年度［第37－Ｚ2202－01号］
清水港新興津緑地トイレ新築工事（機械設備）</v>
      </c>
      <c r="C3" s="81"/>
      <c r="D3" s="81"/>
      <c r="E3" s="81"/>
      <c r="F3" s="81"/>
      <c r="G3" s="81"/>
      <c r="H3" s="81"/>
      <c r="I3" s="130"/>
      <c r="J3" s="132"/>
      <c r="K3" s="132"/>
      <c r="L3" s="136"/>
      <c r="M3" s="139"/>
      <c r="N3" s="139"/>
      <c r="O3" s="78" t="s">
        <v>67</v>
      </c>
    </row>
    <row r="4" spans="1:41" ht="18">
      <c r="A4" s="76" t="s">
        <v>43</v>
      </c>
      <c r="B4" s="82">
        <v>45841</v>
      </c>
      <c r="C4" s="86"/>
      <c r="D4" s="95"/>
      <c r="E4" s="103" t="s">
        <v>64</v>
      </c>
      <c r="F4" s="86">
        <f>確認用シート!$O$6</f>
        <v>46052</v>
      </c>
      <c r="G4" s="122"/>
      <c r="H4" s="128"/>
      <c r="J4" s="133"/>
      <c r="K4" s="133"/>
      <c r="L4" s="136"/>
      <c r="M4" s="139"/>
      <c r="N4" s="140"/>
    </row>
    <row r="5" spans="1:41" ht="19.5" customHeight="1">
      <c r="B5" s="83"/>
      <c r="C5" s="87" t="s">
        <v>47</v>
      </c>
      <c r="D5" s="96"/>
      <c r="E5" s="104">
        <f>F5</f>
        <v>45839</v>
      </c>
      <c r="F5" s="112">
        <f>DATE(YEAR(B4),MONTH(B4),1)</f>
        <v>45839</v>
      </c>
      <c r="G5" s="101"/>
      <c r="H5" s="129"/>
      <c r="J5" s="94" t="s">
        <v>47</v>
      </c>
      <c r="K5" s="102"/>
      <c r="L5" s="110">
        <f>M5</f>
        <v>45870</v>
      </c>
      <c r="M5" s="119">
        <f>IFERROR(IF(YEAR(F5)&amp;"/"&amp;MONTH(F5)=YEAR(確認用シート!$O$6)&amp;"/"&amp;MONTH(確認用シート!$O$6),"",EDATE(F5,1)),"")</f>
        <v>45870</v>
      </c>
      <c r="N5" s="141"/>
      <c r="P5" s="94" t="s">
        <v>47</v>
      </c>
      <c r="Q5" s="102"/>
      <c r="R5" s="144">
        <f>F5</f>
        <v>45839</v>
      </c>
      <c r="S5" s="145">
        <f>M5</f>
        <v>45870</v>
      </c>
      <c r="T5" s="145">
        <f>F48</f>
        <v>45901</v>
      </c>
      <c r="U5" s="145">
        <f>M48</f>
        <v>45931</v>
      </c>
      <c r="V5" s="145">
        <f>F91</f>
        <v>45962</v>
      </c>
      <c r="W5" s="147">
        <f>M91</f>
        <v>45992</v>
      </c>
      <c r="X5" s="147">
        <f>F134</f>
        <v>46023</v>
      </c>
      <c r="Y5" s="147" t="str">
        <f>M134</f>
        <v/>
      </c>
      <c r="Z5" s="147" t="str">
        <f>F177</f>
        <v/>
      </c>
      <c r="AA5" s="147" t="str">
        <f>M177</f>
        <v/>
      </c>
      <c r="AB5" s="147" t="str">
        <f>F220</f>
        <v/>
      </c>
      <c r="AC5" s="147" t="str">
        <f>M220</f>
        <v/>
      </c>
      <c r="AD5" s="147" t="str">
        <f>F263</f>
        <v/>
      </c>
      <c r="AE5" s="147" t="str">
        <f>M263</f>
        <v/>
      </c>
      <c r="AF5" s="147" t="str">
        <f>F306</f>
        <v/>
      </c>
      <c r="AG5" s="147" t="str">
        <f>M306</f>
        <v/>
      </c>
      <c r="AH5" s="147" t="str">
        <f>F349</f>
        <v/>
      </c>
      <c r="AI5" s="147" t="str">
        <f>M349</f>
        <v/>
      </c>
      <c r="AJ5" s="147" t="str">
        <f>F392</f>
        <v/>
      </c>
      <c r="AK5" s="147" t="str">
        <f>M392</f>
        <v/>
      </c>
      <c r="AL5" s="147" t="str">
        <f>F435</f>
        <v/>
      </c>
      <c r="AM5" s="147" t="str">
        <f>M435</f>
        <v/>
      </c>
      <c r="AN5" s="147" t="str">
        <f>F478</f>
        <v/>
      </c>
      <c r="AO5" s="147" t="str">
        <f>M478</f>
        <v/>
      </c>
    </row>
    <row r="6" spans="1:41" ht="19.5" customHeight="1">
      <c r="B6" s="83"/>
      <c r="C6" s="88" t="s">
        <v>54</v>
      </c>
      <c r="D6" s="97"/>
      <c r="E6" s="105">
        <f>COUNTIF(C13:C43,"対象期間")</f>
        <v>0</v>
      </c>
      <c r="F6" s="113"/>
      <c r="G6" s="101"/>
      <c r="H6" s="129"/>
      <c r="J6" s="88" t="s">
        <v>54</v>
      </c>
      <c r="K6" s="97"/>
      <c r="L6" s="105">
        <f>COUNTIF(J13:J43,"対象期間")</f>
        <v>0</v>
      </c>
      <c r="M6" s="113"/>
      <c r="N6" s="141"/>
      <c r="P6" s="88" t="s">
        <v>54</v>
      </c>
      <c r="Q6" s="97"/>
      <c r="R6" s="105">
        <f>E6</f>
        <v>0</v>
      </c>
      <c r="S6" s="146">
        <f>L6</f>
        <v>0</v>
      </c>
      <c r="T6" s="146">
        <f>E49</f>
        <v>0</v>
      </c>
      <c r="U6" s="146">
        <f>L49</f>
        <v>0</v>
      </c>
      <c r="V6" s="146">
        <f>E92</f>
        <v>0</v>
      </c>
      <c r="W6" s="148">
        <f>L92</f>
        <v>27</v>
      </c>
      <c r="X6" s="148">
        <f>E135</f>
        <v>27</v>
      </c>
      <c r="Y6" s="148">
        <f>L135</f>
        <v>0</v>
      </c>
      <c r="Z6" s="147">
        <f>E178</f>
        <v>30</v>
      </c>
      <c r="AA6" s="147">
        <f>L178</f>
        <v>28</v>
      </c>
      <c r="AB6" s="147">
        <f>E221</f>
        <v>31</v>
      </c>
      <c r="AC6" s="148">
        <f>L221</f>
        <v>26</v>
      </c>
      <c r="AD6" s="148">
        <f>E264</f>
        <v>31</v>
      </c>
      <c r="AE6" s="148">
        <f>L264</f>
        <v>26</v>
      </c>
      <c r="AF6" s="148">
        <f>E307</f>
        <v>31</v>
      </c>
      <c r="AG6" s="148">
        <f>L307</f>
        <v>26</v>
      </c>
      <c r="AH6" s="148">
        <f>E350</f>
        <v>31</v>
      </c>
      <c r="AI6" s="148">
        <f>L350</f>
        <v>26</v>
      </c>
      <c r="AJ6" s="148">
        <f>E393</f>
        <v>31</v>
      </c>
      <c r="AK6" s="148">
        <f>L393</f>
        <v>26</v>
      </c>
      <c r="AL6" s="148">
        <f>E436</f>
        <v>31</v>
      </c>
      <c r="AM6" s="148">
        <f>L436</f>
        <v>26</v>
      </c>
      <c r="AN6" s="148">
        <f>E479</f>
        <v>31</v>
      </c>
      <c r="AO6" s="148">
        <f>L479</f>
        <v>26</v>
      </c>
    </row>
    <row r="7" spans="1:41" ht="19.5" customHeight="1">
      <c r="B7" s="83"/>
      <c r="C7" s="88" t="s">
        <v>5</v>
      </c>
      <c r="D7" s="97"/>
      <c r="E7" s="105">
        <f>COUNTIF(P13:P43,"1")</f>
        <v>0</v>
      </c>
      <c r="F7" s="113"/>
      <c r="G7" s="101"/>
      <c r="H7" s="129"/>
      <c r="J7" s="88" t="s">
        <v>5</v>
      </c>
      <c r="K7" s="97"/>
      <c r="L7" s="105">
        <f>COUNTIF(R13:R43,"1")</f>
        <v>0</v>
      </c>
      <c r="M7" s="113"/>
      <c r="N7" s="141"/>
      <c r="P7" s="142" t="s">
        <v>5</v>
      </c>
      <c r="Q7" s="143"/>
      <c r="R7" s="136">
        <f>E7</f>
        <v>0</v>
      </c>
      <c r="S7" s="146">
        <f>L7</f>
        <v>0</v>
      </c>
      <c r="T7" s="146">
        <f>E50</f>
        <v>0</v>
      </c>
      <c r="U7" s="146">
        <f>L50</f>
        <v>0</v>
      </c>
      <c r="V7" s="146">
        <f>E93</f>
        <v>0</v>
      </c>
      <c r="W7" s="148">
        <f>L93</f>
        <v>8</v>
      </c>
      <c r="X7" s="148">
        <f>E136</f>
        <v>7</v>
      </c>
      <c r="Y7" s="148">
        <f>L136</f>
        <v>0</v>
      </c>
      <c r="Z7" s="147">
        <f>E179</f>
        <v>0</v>
      </c>
      <c r="AA7" s="147">
        <f>L179</f>
        <v>0</v>
      </c>
      <c r="AB7" s="147">
        <f>E222</f>
        <v>0</v>
      </c>
      <c r="AC7" s="148">
        <f>L222</f>
        <v>0</v>
      </c>
      <c r="AD7" s="148">
        <f>E265</f>
        <v>0</v>
      </c>
      <c r="AE7" s="148">
        <f>L265</f>
        <v>0</v>
      </c>
      <c r="AF7" s="148">
        <f>E308</f>
        <v>0</v>
      </c>
      <c r="AG7" s="148">
        <f>L308</f>
        <v>0</v>
      </c>
      <c r="AH7" s="148">
        <f>E351</f>
        <v>0</v>
      </c>
      <c r="AI7" s="148">
        <f>L351</f>
        <v>0</v>
      </c>
      <c r="AJ7" s="148">
        <f>E394</f>
        <v>0</v>
      </c>
      <c r="AK7" s="148">
        <f>L394</f>
        <v>0</v>
      </c>
      <c r="AL7" s="148">
        <f>E437</f>
        <v>0</v>
      </c>
      <c r="AM7" s="148">
        <f>L437</f>
        <v>0</v>
      </c>
      <c r="AN7" s="148">
        <f>E480</f>
        <v>0</v>
      </c>
      <c r="AO7" s="148">
        <f>L480</f>
        <v>0</v>
      </c>
    </row>
    <row r="8" spans="1:41" ht="19.5" customHeight="1">
      <c r="B8" s="83"/>
      <c r="C8" s="89" t="str">
        <f>"閉所日･率（"&amp;G1&amp;"）"</f>
        <v>閉所日･率（計画）</v>
      </c>
      <c r="D8" s="98"/>
      <c r="E8" s="106">
        <f>COUNT(F13:F43)</f>
        <v>0</v>
      </c>
      <c r="F8" s="114" t="e">
        <f>ROUNDDOWN(E8/E6,3)</f>
        <v>#DIV/0!</v>
      </c>
      <c r="G8" s="101"/>
      <c r="H8" s="129"/>
      <c r="J8" s="89" t="str">
        <f>"閉所日･率（"&amp;G1&amp;"）"</f>
        <v>閉所日･率（計画）</v>
      </c>
      <c r="K8" s="98"/>
      <c r="L8" s="106">
        <f>COUNT(M13:M43)</f>
        <v>0</v>
      </c>
      <c r="M8" s="114" t="e">
        <f>ROUNDDOWN(L8/L6,3)</f>
        <v>#DIV/0!</v>
      </c>
      <c r="N8" s="141"/>
      <c r="P8" s="90" t="str">
        <f>"閉所日･率（"&amp;T1&amp;"）"</f>
        <v>閉所日･率（）</v>
      </c>
      <c r="Q8" s="99"/>
      <c r="R8" s="136">
        <f>E8</f>
        <v>0</v>
      </c>
      <c r="S8" s="146">
        <f>L8</f>
        <v>0</v>
      </c>
      <c r="T8" s="146">
        <f>E51</f>
        <v>0</v>
      </c>
      <c r="U8" s="146">
        <f>L51</f>
        <v>0</v>
      </c>
      <c r="V8" s="146">
        <f>E94</f>
        <v>0</v>
      </c>
      <c r="W8" s="148">
        <f>L94</f>
        <v>8</v>
      </c>
      <c r="X8" s="148">
        <f>E137</f>
        <v>8</v>
      </c>
      <c r="Y8" s="148">
        <f>L137</f>
        <v>0</v>
      </c>
      <c r="Z8" s="147">
        <f>E180</f>
        <v>10</v>
      </c>
      <c r="AA8" s="147">
        <f>L180</f>
        <v>8</v>
      </c>
      <c r="AB8" s="147">
        <f>E223</f>
        <v>9</v>
      </c>
      <c r="AC8" s="148">
        <f>L223</f>
        <v>7</v>
      </c>
      <c r="AD8" s="148">
        <f>E266</f>
        <v>9</v>
      </c>
      <c r="AE8" s="148">
        <f>L266</f>
        <v>7</v>
      </c>
      <c r="AF8" s="148">
        <f>E309</f>
        <v>9</v>
      </c>
      <c r="AG8" s="148">
        <f>L309</f>
        <v>7</v>
      </c>
      <c r="AH8" s="148">
        <f>E352</f>
        <v>9</v>
      </c>
      <c r="AI8" s="148">
        <f>L352</f>
        <v>7</v>
      </c>
      <c r="AJ8" s="148">
        <f>E395</f>
        <v>9</v>
      </c>
      <c r="AK8" s="148">
        <f>L395</f>
        <v>7</v>
      </c>
      <c r="AL8" s="148">
        <f>E438</f>
        <v>9</v>
      </c>
      <c r="AM8" s="148">
        <f>L438</f>
        <v>7</v>
      </c>
      <c r="AN8" s="148">
        <f>E481</f>
        <v>9</v>
      </c>
      <c r="AO8" s="148">
        <f>L481</f>
        <v>7</v>
      </c>
    </row>
    <row r="9" spans="1:41" ht="19.5" customHeight="1">
      <c r="B9" s="83"/>
      <c r="C9" s="90" t="s">
        <v>24</v>
      </c>
      <c r="D9" s="99"/>
      <c r="E9" s="107" t="e">
        <f>IF(F8&gt;=0.285,"4週8休以上",IF(E8&gt;=E7,"4週8休以上","未達成"))</f>
        <v>#DIV/0!</v>
      </c>
      <c r="F9" s="115"/>
      <c r="G9" s="101"/>
      <c r="H9" s="129"/>
      <c r="J9" s="90" t="s">
        <v>24</v>
      </c>
      <c r="K9" s="99"/>
      <c r="L9" s="107" t="e">
        <f>IF(M8&gt;=0.285,"4週8休以上",IF(L8&gt;=L7,"4週8休以上","未達成"))</f>
        <v>#DIV/0!</v>
      </c>
      <c r="M9" s="115"/>
      <c r="N9" s="141"/>
      <c r="P9" s="78"/>
      <c r="Q9" s="78"/>
      <c r="R9" s="78"/>
      <c r="S9" s="76"/>
      <c r="T9" s="76"/>
      <c r="U9" s="76"/>
      <c r="V9" s="76"/>
      <c r="W9" s="76"/>
    </row>
    <row r="10" spans="1:41" ht="19.5" customHeight="1">
      <c r="J10" s="78"/>
      <c r="K10" s="111"/>
      <c r="L10" s="78"/>
      <c r="M10" s="78"/>
    </row>
    <row r="11" spans="1:41" ht="18" customHeight="1">
      <c r="A11" s="79"/>
      <c r="B11" s="79"/>
      <c r="C11" s="91" t="s">
        <v>62</v>
      </c>
      <c r="D11" s="91"/>
      <c r="E11" s="91" t="s">
        <v>61</v>
      </c>
      <c r="F11" s="91"/>
      <c r="H11" s="79"/>
      <c r="I11" s="79"/>
      <c r="J11" s="91" t="s">
        <v>62</v>
      </c>
      <c r="K11" s="91"/>
      <c r="L11" s="91" t="s">
        <v>61</v>
      </c>
      <c r="M11" s="91"/>
      <c r="N11" s="131"/>
    </row>
    <row r="12" spans="1:41">
      <c r="A12" s="79"/>
      <c r="B12" s="79"/>
      <c r="C12" s="92"/>
      <c r="D12" s="92"/>
      <c r="E12" s="92"/>
      <c r="F12" s="92"/>
      <c r="G12" s="123"/>
      <c r="H12" s="79"/>
      <c r="I12" s="79"/>
      <c r="J12" s="92"/>
      <c r="K12" s="92"/>
      <c r="L12" s="92"/>
      <c r="M12" s="92"/>
      <c r="N12" s="131"/>
    </row>
    <row r="13" spans="1:41">
      <c r="A13" s="80">
        <f>DATE(YEAR(F5),MONTH(F5),1)</f>
        <v>45839</v>
      </c>
      <c r="B13" s="84" t="str">
        <f t="shared" ref="B13:B43" si="0">TEXT(A13,"(aaa)")</f>
        <v>(火)</v>
      </c>
      <c r="C13" s="93" t="s">
        <v>63</v>
      </c>
      <c r="D13" s="100" t="str">
        <f>IF(C13="対象期間",COUNTIF(C$13:C13,"対象期間"),"")</f>
        <v/>
      </c>
      <c r="E13" s="108"/>
      <c r="F13" s="116" t="str">
        <f>IF(E13="閉所",COUNTIF(E$13:E13,"閉所"),"")</f>
        <v/>
      </c>
      <c r="G13" s="124"/>
      <c r="H13" s="80">
        <f>DATE(YEAR(M5),MONTH(M5),1)</f>
        <v>45870</v>
      </c>
      <c r="I13" s="84" t="str">
        <f t="shared" ref="I13:I42" si="1">TEXT(H13,"(aaa)")</f>
        <v>(金)</v>
      </c>
      <c r="J13" s="93" t="s">
        <v>63</v>
      </c>
      <c r="K13" s="100" t="str">
        <f>IF(J13="対象期間",COUNTIF(J$13:J13,"対象期間"),"")</f>
        <v/>
      </c>
      <c r="L13" s="108"/>
      <c r="M13" s="117" t="str">
        <f>IF(L13="閉所",COUNTIF(L$13:L13,"閉所"),"")</f>
        <v/>
      </c>
      <c r="N13" s="131"/>
      <c r="O13" s="78">
        <f t="shared" ref="O13:O43" si="2">WEEKDAY(A13)</f>
        <v>3</v>
      </c>
      <c r="P13" s="78">
        <f t="shared" ref="P13:P43" si="3">IF(C13="対象期間",IF(O13=1,1,0))+IF(C13="対象期間",IF(O13=7,1,0))</f>
        <v>0</v>
      </c>
      <c r="Q13" s="78">
        <f t="shared" ref="Q13:Q43" si="4">WEEKDAY(H13)</f>
        <v>6</v>
      </c>
      <c r="R13" s="78">
        <f t="shared" ref="R13:R43" si="5">IF(J13="対象期間",IF(Q13=1,1,0))+IF(J13="対象期間",IF(Q13=7,1,0))</f>
        <v>0</v>
      </c>
      <c r="S13" s="78" t="s">
        <v>11</v>
      </c>
    </row>
    <row r="14" spans="1:41">
      <c r="A14" s="80">
        <f t="shared" ref="A14:A43" si="6">A13+1</f>
        <v>45840</v>
      </c>
      <c r="B14" s="84" t="str">
        <f t="shared" si="0"/>
        <v>(水)</v>
      </c>
      <c r="C14" s="93" t="s">
        <v>63</v>
      </c>
      <c r="D14" s="100" t="str">
        <f>IF(C14="対象期間",COUNTIF(C$13:C14,"対象期間"),"")</f>
        <v/>
      </c>
      <c r="E14" s="109"/>
      <c r="F14" s="117" t="str">
        <f>IF(E14="閉所",COUNTIF(E$13:E14,"閉所"),"")</f>
        <v/>
      </c>
      <c r="G14" s="124"/>
      <c r="H14" s="80">
        <f t="shared" ref="H14:H42" si="7">H13+1</f>
        <v>45871</v>
      </c>
      <c r="I14" s="84" t="str">
        <f t="shared" si="1"/>
        <v>(土)</v>
      </c>
      <c r="J14" s="93" t="s">
        <v>63</v>
      </c>
      <c r="K14" s="100" t="str">
        <f>IF(J14="対象期間",COUNTIF(J$13:J14,"対象期間"),"")</f>
        <v/>
      </c>
      <c r="L14" s="109"/>
      <c r="M14" s="117" t="str">
        <f>IF(L14="閉所",COUNTIF(L$13:L14,"閉所"),"")</f>
        <v/>
      </c>
      <c r="N14" s="131"/>
      <c r="O14" s="78">
        <f t="shared" si="2"/>
        <v>4</v>
      </c>
      <c r="P14" s="78">
        <f t="shared" si="3"/>
        <v>0</v>
      </c>
      <c r="Q14" s="78">
        <f t="shared" si="4"/>
        <v>7</v>
      </c>
      <c r="R14" s="78">
        <f t="shared" si="5"/>
        <v>0</v>
      </c>
      <c r="S14" s="78" t="s">
        <v>63</v>
      </c>
    </row>
    <row r="15" spans="1:41">
      <c r="A15" s="80">
        <f t="shared" si="6"/>
        <v>45841</v>
      </c>
      <c r="B15" s="84" t="str">
        <f t="shared" si="0"/>
        <v>(木)</v>
      </c>
      <c r="C15" s="93" t="s">
        <v>63</v>
      </c>
      <c r="D15" s="100" t="str">
        <f>IF(C15="対象期間",COUNTIF(C$13:C15,"対象期間"),"")</f>
        <v/>
      </c>
      <c r="E15" s="109"/>
      <c r="F15" s="117" t="str">
        <f>IF(E15="閉所",COUNTIF(E$13:E15,"閉所"),"")</f>
        <v/>
      </c>
      <c r="G15" s="124"/>
      <c r="H15" s="80">
        <f t="shared" si="7"/>
        <v>45872</v>
      </c>
      <c r="I15" s="84" t="str">
        <f t="shared" si="1"/>
        <v>(日)</v>
      </c>
      <c r="J15" s="93" t="s">
        <v>63</v>
      </c>
      <c r="K15" s="100" t="str">
        <f>IF(J15="対象期間",COUNTIF(J$13:J15,"対象期間"),"")</f>
        <v/>
      </c>
      <c r="L15" s="137"/>
      <c r="M15" s="117" t="str">
        <f>IF(L15="閉所",COUNTIF(L$13:L15,"閉所"),"")</f>
        <v/>
      </c>
      <c r="N15" s="131"/>
      <c r="O15" s="78">
        <f t="shared" si="2"/>
        <v>5</v>
      </c>
      <c r="P15" s="78">
        <f t="shared" si="3"/>
        <v>0</v>
      </c>
      <c r="Q15" s="78">
        <f t="shared" si="4"/>
        <v>1</v>
      </c>
      <c r="R15" s="78">
        <f t="shared" si="5"/>
        <v>0</v>
      </c>
      <c r="S15" s="78" t="s">
        <v>56</v>
      </c>
    </row>
    <row r="16" spans="1:41">
      <c r="A16" s="80">
        <f t="shared" si="6"/>
        <v>45842</v>
      </c>
      <c r="B16" s="84" t="str">
        <f t="shared" si="0"/>
        <v>(金)</v>
      </c>
      <c r="C16" s="93" t="s">
        <v>63</v>
      </c>
      <c r="D16" s="100" t="str">
        <f>IF(C16="対象期間",COUNTIF(C$13:C16,"対象期間"),"")</f>
        <v/>
      </c>
      <c r="E16" s="109"/>
      <c r="F16" s="117" t="str">
        <f>IF(E16="閉所",COUNTIF(E$13:E16,"閉所"),"")</f>
        <v/>
      </c>
      <c r="G16" s="124"/>
      <c r="H16" s="80">
        <f t="shared" si="7"/>
        <v>45873</v>
      </c>
      <c r="I16" s="84" t="str">
        <f t="shared" si="1"/>
        <v>(月)</v>
      </c>
      <c r="J16" s="93" t="s">
        <v>63</v>
      </c>
      <c r="K16" s="100" t="str">
        <f>IF(J16="対象期間",COUNTIF(J$13:J16,"対象期間"),"")</f>
        <v/>
      </c>
      <c r="L16" s="137"/>
      <c r="M16" s="117" t="str">
        <f>IF(L16="閉所",COUNTIF(L$13:L16,"閉所"),"")</f>
        <v/>
      </c>
      <c r="N16" s="131"/>
      <c r="O16" s="78">
        <f t="shared" si="2"/>
        <v>6</v>
      </c>
      <c r="P16" s="78">
        <f t="shared" si="3"/>
        <v>0</v>
      </c>
      <c r="Q16" s="78">
        <f t="shared" si="4"/>
        <v>2</v>
      </c>
      <c r="R16" s="78">
        <f t="shared" si="5"/>
        <v>0</v>
      </c>
      <c r="S16" s="78" t="s">
        <v>65</v>
      </c>
    </row>
    <row r="17" spans="1:19">
      <c r="A17" s="80">
        <f t="shared" si="6"/>
        <v>45843</v>
      </c>
      <c r="B17" s="84" t="str">
        <f t="shared" si="0"/>
        <v>(土)</v>
      </c>
      <c r="C17" s="93" t="s">
        <v>63</v>
      </c>
      <c r="D17" s="100" t="str">
        <f>IF(C17="対象期間",COUNTIF(C$13:C17,"対象期間"),"")</f>
        <v/>
      </c>
      <c r="E17" s="109"/>
      <c r="F17" s="117" t="str">
        <f>IF(E17="閉所",COUNTIF(E$13:E17,"閉所"),"")</f>
        <v/>
      </c>
      <c r="G17" s="124"/>
      <c r="H17" s="80">
        <f t="shared" si="7"/>
        <v>45874</v>
      </c>
      <c r="I17" s="84" t="str">
        <f t="shared" si="1"/>
        <v>(火)</v>
      </c>
      <c r="J17" s="93" t="s">
        <v>63</v>
      </c>
      <c r="K17" s="100" t="str">
        <f>IF(J17="対象期間",COUNTIF(J$13:J17,"対象期間"),"")</f>
        <v/>
      </c>
      <c r="L17" s="137"/>
      <c r="M17" s="117" t="str">
        <f>IF(L17="閉所",COUNTIF(L$13:L17,"閉所"),"")</f>
        <v/>
      </c>
      <c r="N17" s="131"/>
      <c r="O17" s="78">
        <f t="shared" si="2"/>
        <v>7</v>
      </c>
      <c r="P17" s="78">
        <f t="shared" si="3"/>
        <v>0</v>
      </c>
      <c r="Q17" s="78">
        <f t="shared" si="4"/>
        <v>3</v>
      </c>
      <c r="R17" s="78">
        <f t="shared" si="5"/>
        <v>0</v>
      </c>
      <c r="S17" s="78" t="s">
        <v>68</v>
      </c>
    </row>
    <row r="18" spans="1:19">
      <c r="A18" s="80">
        <f t="shared" si="6"/>
        <v>45844</v>
      </c>
      <c r="B18" s="84" t="str">
        <f t="shared" si="0"/>
        <v>(日)</v>
      </c>
      <c r="C18" s="93" t="s">
        <v>63</v>
      </c>
      <c r="D18" s="100" t="str">
        <f>IF(C18="対象期間",COUNTIF(C$13:C18,"対象期間"),"")</f>
        <v/>
      </c>
      <c r="E18" s="109"/>
      <c r="F18" s="117" t="str">
        <f>IF(E18="閉所",COUNTIF(E$13:E18,"閉所"),"")</f>
        <v/>
      </c>
      <c r="G18" s="124"/>
      <c r="H18" s="80">
        <f t="shared" si="7"/>
        <v>45875</v>
      </c>
      <c r="I18" s="84" t="str">
        <f t="shared" si="1"/>
        <v>(水)</v>
      </c>
      <c r="J18" s="93" t="s">
        <v>63</v>
      </c>
      <c r="K18" s="100" t="str">
        <f>IF(J18="対象期間",COUNTIF(J$13:J18,"対象期間"),"")</f>
        <v/>
      </c>
      <c r="L18" s="137"/>
      <c r="M18" s="117" t="str">
        <f>IF(L18="閉所",COUNTIF(L$13:L18,"閉所"),"")</f>
        <v/>
      </c>
      <c r="N18" s="131"/>
      <c r="O18" s="78">
        <f t="shared" si="2"/>
        <v>1</v>
      </c>
      <c r="P18" s="78">
        <f t="shared" si="3"/>
        <v>0</v>
      </c>
      <c r="Q18" s="78">
        <f t="shared" si="4"/>
        <v>4</v>
      </c>
      <c r="R18" s="78">
        <f t="shared" si="5"/>
        <v>0</v>
      </c>
      <c r="S18" s="78" t="s">
        <v>69</v>
      </c>
    </row>
    <row r="19" spans="1:19">
      <c r="A19" s="80">
        <f t="shared" si="6"/>
        <v>45845</v>
      </c>
      <c r="B19" s="84" t="str">
        <f t="shared" si="0"/>
        <v>(月)</v>
      </c>
      <c r="C19" s="93" t="s">
        <v>63</v>
      </c>
      <c r="D19" s="100" t="str">
        <f>IF(C19="対象期間",COUNTIF(C$13:C19,"対象期間"),"")</f>
        <v/>
      </c>
      <c r="E19" s="109"/>
      <c r="F19" s="117" t="str">
        <f>IF(E19="閉所",COUNTIF(E$13:E19,"閉所"),"")</f>
        <v/>
      </c>
      <c r="G19" s="124"/>
      <c r="H19" s="80">
        <f t="shared" si="7"/>
        <v>45876</v>
      </c>
      <c r="I19" s="84" t="str">
        <f t="shared" si="1"/>
        <v>(木)</v>
      </c>
      <c r="J19" s="93" t="s">
        <v>63</v>
      </c>
      <c r="K19" s="100" t="str">
        <f>IF(J19="対象期間",COUNTIF(J$13:J19,"対象期間"),"")</f>
        <v/>
      </c>
      <c r="L19" s="137"/>
      <c r="M19" s="117" t="str">
        <f>IF(L19="閉所",COUNTIF(L$13:L19,"閉所"),"")</f>
        <v/>
      </c>
      <c r="N19" s="131"/>
      <c r="O19" s="78">
        <f t="shared" si="2"/>
        <v>2</v>
      </c>
      <c r="P19" s="78">
        <f t="shared" si="3"/>
        <v>0</v>
      </c>
      <c r="Q19" s="78">
        <f t="shared" si="4"/>
        <v>5</v>
      </c>
      <c r="R19" s="78">
        <f t="shared" si="5"/>
        <v>0</v>
      </c>
      <c r="S19" s="78" t="s">
        <v>70</v>
      </c>
    </row>
    <row r="20" spans="1:19">
      <c r="A20" s="80">
        <f t="shared" si="6"/>
        <v>45846</v>
      </c>
      <c r="B20" s="84" t="str">
        <f t="shared" si="0"/>
        <v>(火)</v>
      </c>
      <c r="C20" s="93" t="s">
        <v>63</v>
      </c>
      <c r="D20" s="100" t="str">
        <f>IF(C20="対象期間",COUNTIF(C$13:C20,"対象期間"),"")</f>
        <v/>
      </c>
      <c r="E20" s="109"/>
      <c r="F20" s="117" t="str">
        <f>IF(E20="閉所",COUNTIF(E$13:E20,"閉所"),"")</f>
        <v/>
      </c>
      <c r="G20" s="124"/>
      <c r="H20" s="80">
        <f t="shared" si="7"/>
        <v>45877</v>
      </c>
      <c r="I20" s="84" t="str">
        <f t="shared" si="1"/>
        <v>(金)</v>
      </c>
      <c r="J20" s="93" t="s">
        <v>63</v>
      </c>
      <c r="K20" s="100" t="str">
        <f>IF(J20="対象期間",COUNTIF(J$13:J20,"対象期間"),"")</f>
        <v/>
      </c>
      <c r="L20" s="137"/>
      <c r="M20" s="117" t="str">
        <f>IF(L20="閉所",COUNTIF(L$13:L20,"閉所"),"")</f>
        <v/>
      </c>
      <c r="N20" s="131"/>
      <c r="O20" s="78">
        <f t="shared" si="2"/>
        <v>3</v>
      </c>
      <c r="P20" s="78">
        <f t="shared" si="3"/>
        <v>0</v>
      </c>
      <c r="Q20" s="78">
        <f t="shared" si="4"/>
        <v>6</v>
      </c>
      <c r="R20" s="78">
        <f t="shared" si="5"/>
        <v>0</v>
      </c>
      <c r="S20" s="78" t="s">
        <v>66</v>
      </c>
    </row>
    <row r="21" spans="1:19">
      <c r="A21" s="80">
        <f t="shared" si="6"/>
        <v>45847</v>
      </c>
      <c r="B21" s="84" t="str">
        <f t="shared" si="0"/>
        <v>(水)</v>
      </c>
      <c r="C21" s="93" t="s">
        <v>63</v>
      </c>
      <c r="D21" s="100" t="str">
        <f>IF(C21="対象期間",COUNTIF(C$13:C21,"対象期間"),"")</f>
        <v/>
      </c>
      <c r="E21" s="109"/>
      <c r="F21" s="117" t="str">
        <f>IF(E21="閉所",COUNTIF(E$13:E21,"閉所"),"")</f>
        <v/>
      </c>
      <c r="G21" s="124"/>
      <c r="H21" s="80">
        <f t="shared" si="7"/>
        <v>45878</v>
      </c>
      <c r="I21" s="84" t="str">
        <f t="shared" si="1"/>
        <v>(土)</v>
      </c>
      <c r="J21" s="93" t="s">
        <v>63</v>
      </c>
      <c r="K21" s="100" t="str">
        <f>IF(J21="対象期間",COUNTIF(J$13:J21,"対象期間"),"")</f>
        <v/>
      </c>
      <c r="L21" s="137"/>
      <c r="M21" s="117" t="str">
        <f>IF(L21="閉所",COUNTIF(L$13:L21,"閉所"),"")</f>
        <v/>
      </c>
      <c r="N21" s="131"/>
      <c r="O21" s="78">
        <f t="shared" si="2"/>
        <v>4</v>
      </c>
      <c r="P21" s="78">
        <f t="shared" si="3"/>
        <v>0</v>
      </c>
      <c r="Q21" s="78">
        <f t="shared" si="4"/>
        <v>7</v>
      </c>
      <c r="R21" s="78">
        <f t="shared" si="5"/>
        <v>0</v>
      </c>
      <c r="S21" s="78" t="s">
        <v>71</v>
      </c>
    </row>
    <row r="22" spans="1:19">
      <c r="A22" s="80">
        <f t="shared" si="6"/>
        <v>45848</v>
      </c>
      <c r="B22" s="84" t="str">
        <f t="shared" si="0"/>
        <v>(木)</v>
      </c>
      <c r="C22" s="93" t="s">
        <v>63</v>
      </c>
      <c r="D22" s="100" t="str">
        <f>IF(C22="対象期間",COUNTIF(C$13:C22,"対象期間"),"")</f>
        <v/>
      </c>
      <c r="E22" s="109"/>
      <c r="F22" s="117" t="str">
        <f>IF(E22="閉所",COUNTIF(E$13:E22,"閉所"),"")</f>
        <v/>
      </c>
      <c r="G22" s="124"/>
      <c r="H22" s="80">
        <f t="shared" si="7"/>
        <v>45879</v>
      </c>
      <c r="I22" s="84" t="str">
        <f t="shared" si="1"/>
        <v>(日)</v>
      </c>
      <c r="J22" s="93" t="s">
        <v>63</v>
      </c>
      <c r="K22" s="100" t="str">
        <f>IF(J22="対象期間",COUNTIF(J$13:J22,"対象期間"),"")</f>
        <v/>
      </c>
      <c r="L22" s="137"/>
      <c r="M22" s="117" t="str">
        <f>IF(L22="閉所",COUNTIF(L$13:L22,"閉所"),"")</f>
        <v/>
      </c>
      <c r="N22" s="131"/>
      <c r="O22" s="78">
        <f t="shared" si="2"/>
        <v>5</v>
      </c>
      <c r="P22" s="78">
        <f t="shared" si="3"/>
        <v>0</v>
      </c>
      <c r="Q22" s="78">
        <f t="shared" si="4"/>
        <v>1</v>
      </c>
      <c r="R22" s="78">
        <f t="shared" si="5"/>
        <v>0</v>
      </c>
    </row>
    <row r="23" spans="1:19">
      <c r="A23" s="80">
        <f t="shared" si="6"/>
        <v>45849</v>
      </c>
      <c r="B23" s="84" t="str">
        <f t="shared" si="0"/>
        <v>(金)</v>
      </c>
      <c r="C23" s="93" t="s">
        <v>63</v>
      </c>
      <c r="D23" s="100" t="str">
        <f>IF(C23="対象期間",COUNTIF(C$13:C23,"対象期間"),"")</f>
        <v/>
      </c>
      <c r="E23" s="109"/>
      <c r="F23" s="117" t="str">
        <f>IF(E23="閉所",COUNTIF(E$13:E23,"閉所"),"")</f>
        <v/>
      </c>
      <c r="G23" s="124"/>
      <c r="H23" s="80">
        <f t="shared" si="7"/>
        <v>45880</v>
      </c>
      <c r="I23" s="84" t="str">
        <f t="shared" si="1"/>
        <v>(月)</v>
      </c>
      <c r="J23" s="93" t="s">
        <v>63</v>
      </c>
      <c r="K23" s="100" t="str">
        <f>IF(J23="対象期間",COUNTIF(J$13:J23,"対象期間"),"")</f>
        <v/>
      </c>
      <c r="L23" s="137"/>
      <c r="M23" s="117" t="str">
        <f>IF(L23="閉所",COUNTIF(L$13:L23,"閉所"),"")</f>
        <v/>
      </c>
      <c r="N23" s="131"/>
      <c r="O23" s="78">
        <f t="shared" si="2"/>
        <v>6</v>
      </c>
      <c r="P23" s="78">
        <f t="shared" si="3"/>
        <v>0</v>
      </c>
      <c r="Q23" s="78">
        <f t="shared" si="4"/>
        <v>2</v>
      </c>
      <c r="R23" s="78">
        <f t="shared" si="5"/>
        <v>0</v>
      </c>
      <c r="S23" s="78" t="s">
        <v>29</v>
      </c>
    </row>
    <row r="24" spans="1:19">
      <c r="A24" s="80">
        <f t="shared" si="6"/>
        <v>45850</v>
      </c>
      <c r="B24" s="84" t="str">
        <f t="shared" si="0"/>
        <v>(土)</v>
      </c>
      <c r="C24" s="93" t="s">
        <v>63</v>
      </c>
      <c r="D24" s="100" t="str">
        <f>IF(C24="対象期間",COUNTIF(C$13:C24,"対象期間"),"")</f>
        <v/>
      </c>
      <c r="E24" s="109"/>
      <c r="F24" s="117" t="str">
        <f>IF(E24="閉所",COUNTIF(E$13:E24,"閉所"),"")</f>
        <v/>
      </c>
      <c r="G24" s="124"/>
      <c r="H24" s="80">
        <f t="shared" si="7"/>
        <v>45881</v>
      </c>
      <c r="I24" s="84" t="str">
        <f t="shared" si="1"/>
        <v>(火)</v>
      </c>
      <c r="J24" s="93" t="s">
        <v>63</v>
      </c>
      <c r="K24" s="100" t="str">
        <f>IF(J24="対象期間",COUNTIF(J$13:J24,"対象期間"),"")</f>
        <v/>
      </c>
      <c r="L24" s="137"/>
      <c r="M24" s="117" t="str">
        <f>IF(L24="閉所",COUNTIF(L$13:L24,"閉所"),"")</f>
        <v/>
      </c>
      <c r="N24" s="131"/>
      <c r="O24" s="78">
        <f t="shared" si="2"/>
        <v>7</v>
      </c>
      <c r="P24" s="78">
        <f t="shared" si="3"/>
        <v>0</v>
      </c>
      <c r="Q24" s="78">
        <f t="shared" si="4"/>
        <v>3</v>
      </c>
      <c r="R24" s="78">
        <f t="shared" si="5"/>
        <v>0</v>
      </c>
    </row>
    <row r="25" spans="1:19">
      <c r="A25" s="80">
        <f t="shared" si="6"/>
        <v>45851</v>
      </c>
      <c r="B25" s="84" t="str">
        <f t="shared" si="0"/>
        <v>(日)</v>
      </c>
      <c r="C25" s="93" t="s">
        <v>63</v>
      </c>
      <c r="D25" s="100" t="str">
        <f>IF(C25="対象期間",COUNTIF(C$13:C25,"対象期間"),"")</f>
        <v/>
      </c>
      <c r="E25" s="109"/>
      <c r="F25" s="117" t="str">
        <f>IF(E25="閉所",COUNTIF(E$13:E25,"閉所"),"")</f>
        <v/>
      </c>
      <c r="G25" s="124"/>
      <c r="H25" s="80">
        <f t="shared" si="7"/>
        <v>45882</v>
      </c>
      <c r="I25" s="84" t="str">
        <f t="shared" si="1"/>
        <v>(水)</v>
      </c>
      <c r="J25" s="93" t="s">
        <v>63</v>
      </c>
      <c r="K25" s="100" t="str">
        <f>IF(J25="対象期間",COUNTIF(J$13:J25,"対象期間"),"")</f>
        <v/>
      </c>
      <c r="L25" s="137"/>
      <c r="M25" s="117" t="str">
        <f>IF(L25="閉所",COUNTIF(L$13:L25,"閉所"),"")</f>
        <v/>
      </c>
      <c r="N25" s="131"/>
      <c r="O25" s="78">
        <f t="shared" si="2"/>
        <v>1</v>
      </c>
      <c r="P25" s="78">
        <f t="shared" si="3"/>
        <v>0</v>
      </c>
      <c r="Q25" s="78">
        <f t="shared" si="4"/>
        <v>4</v>
      </c>
      <c r="R25" s="78">
        <f t="shared" si="5"/>
        <v>0</v>
      </c>
      <c r="S25" s="78" t="s">
        <v>35</v>
      </c>
    </row>
    <row r="26" spans="1:19">
      <c r="A26" s="80">
        <f t="shared" si="6"/>
        <v>45852</v>
      </c>
      <c r="B26" s="84" t="str">
        <f t="shared" si="0"/>
        <v>(月)</v>
      </c>
      <c r="C26" s="93" t="s">
        <v>63</v>
      </c>
      <c r="D26" s="100" t="str">
        <f>IF(C26="対象期間",COUNTIF(C$13:C26,"対象期間"),"")</f>
        <v/>
      </c>
      <c r="E26" s="109"/>
      <c r="F26" s="117" t="str">
        <f>IF(E26="閉所",COUNTIF(E$13:E26,"閉所"),"")</f>
        <v/>
      </c>
      <c r="G26" s="124"/>
      <c r="H26" s="80">
        <f t="shared" si="7"/>
        <v>45883</v>
      </c>
      <c r="I26" s="84" t="str">
        <f t="shared" si="1"/>
        <v>(木)</v>
      </c>
      <c r="J26" s="93" t="s">
        <v>63</v>
      </c>
      <c r="K26" s="100" t="str">
        <f>IF(J26="対象期間",COUNTIF(J$13:J26,"対象期間"),"")</f>
        <v/>
      </c>
      <c r="L26" s="137"/>
      <c r="M26" s="117" t="str">
        <f>IF(L26="閉所",COUNTIF(L$13:L26,"閉所"),"")</f>
        <v/>
      </c>
      <c r="N26" s="131"/>
      <c r="O26" s="78">
        <f t="shared" si="2"/>
        <v>2</v>
      </c>
      <c r="P26" s="78">
        <f t="shared" si="3"/>
        <v>0</v>
      </c>
      <c r="Q26" s="78">
        <f t="shared" si="4"/>
        <v>5</v>
      </c>
      <c r="R26" s="78">
        <f t="shared" si="5"/>
        <v>0</v>
      </c>
      <c r="S26" s="78" t="s">
        <v>72</v>
      </c>
    </row>
    <row r="27" spans="1:19">
      <c r="A27" s="80">
        <f t="shared" si="6"/>
        <v>45853</v>
      </c>
      <c r="B27" s="84" t="str">
        <f t="shared" si="0"/>
        <v>(火)</v>
      </c>
      <c r="C27" s="93" t="s">
        <v>63</v>
      </c>
      <c r="D27" s="100" t="str">
        <f>IF(C27="対象期間",COUNTIF(C$13:C27,"対象期間"),"")</f>
        <v/>
      </c>
      <c r="E27" s="109"/>
      <c r="F27" s="117" t="str">
        <f>IF(E27="閉所",COUNTIF(E$13:E27,"閉所"),"")</f>
        <v/>
      </c>
      <c r="G27" s="124"/>
      <c r="H27" s="80">
        <f t="shared" si="7"/>
        <v>45884</v>
      </c>
      <c r="I27" s="84" t="str">
        <f t="shared" si="1"/>
        <v>(金)</v>
      </c>
      <c r="J27" s="93" t="s">
        <v>63</v>
      </c>
      <c r="K27" s="100" t="str">
        <f>IF(J27="対象期間",COUNTIF(J$13:J27,"対象期間"),"")</f>
        <v/>
      </c>
      <c r="L27" s="137"/>
      <c r="M27" s="117" t="str">
        <f>IF(L27="閉所",COUNTIF(L$13:L27,"閉所"),"")</f>
        <v/>
      </c>
      <c r="N27" s="131"/>
      <c r="O27" s="78">
        <f t="shared" si="2"/>
        <v>3</v>
      </c>
      <c r="P27" s="78">
        <f t="shared" si="3"/>
        <v>0</v>
      </c>
      <c r="Q27" s="78">
        <f t="shared" si="4"/>
        <v>6</v>
      </c>
      <c r="R27" s="78">
        <f t="shared" si="5"/>
        <v>0</v>
      </c>
      <c r="S27" s="78" t="s">
        <v>73</v>
      </c>
    </row>
    <row r="28" spans="1:19">
      <c r="A28" s="80">
        <f t="shared" si="6"/>
        <v>45854</v>
      </c>
      <c r="B28" s="84" t="str">
        <f t="shared" si="0"/>
        <v>(水)</v>
      </c>
      <c r="C28" s="93" t="s">
        <v>63</v>
      </c>
      <c r="D28" s="100" t="str">
        <f>IF(C28="対象期間",COUNTIF(C$13:C28,"対象期間"),"")</f>
        <v/>
      </c>
      <c r="E28" s="109"/>
      <c r="F28" s="117" t="str">
        <f>IF(E28="閉所",COUNTIF(E$13:E28,"閉所"),"")</f>
        <v/>
      </c>
      <c r="G28" s="124"/>
      <c r="H28" s="80">
        <f t="shared" si="7"/>
        <v>45885</v>
      </c>
      <c r="I28" s="84" t="str">
        <f t="shared" si="1"/>
        <v>(土)</v>
      </c>
      <c r="J28" s="93" t="s">
        <v>63</v>
      </c>
      <c r="K28" s="100" t="str">
        <f>IF(J28="対象期間",COUNTIF(J$13:J28,"対象期間"),"")</f>
        <v/>
      </c>
      <c r="L28" s="137"/>
      <c r="M28" s="117" t="str">
        <f>IF(L28="閉所",COUNTIF(L$13:L28,"閉所"),"")</f>
        <v/>
      </c>
      <c r="N28" s="131"/>
      <c r="O28" s="78">
        <f t="shared" si="2"/>
        <v>4</v>
      </c>
      <c r="P28" s="78">
        <f t="shared" si="3"/>
        <v>0</v>
      </c>
      <c r="Q28" s="78">
        <f t="shared" si="4"/>
        <v>7</v>
      </c>
      <c r="R28" s="78">
        <f t="shared" si="5"/>
        <v>0</v>
      </c>
      <c r="S28" s="78" t="s">
        <v>46</v>
      </c>
    </row>
    <row r="29" spans="1:19">
      <c r="A29" s="80">
        <f t="shared" si="6"/>
        <v>45855</v>
      </c>
      <c r="B29" s="84" t="str">
        <f t="shared" si="0"/>
        <v>(木)</v>
      </c>
      <c r="C29" s="93" t="s">
        <v>63</v>
      </c>
      <c r="D29" s="100" t="str">
        <f>IF(C29="対象期間",COUNTIF(C$13:C29,"対象期間"),"")</f>
        <v/>
      </c>
      <c r="E29" s="109"/>
      <c r="F29" s="117" t="str">
        <f>IF(E29="閉所",COUNTIF(E$13:E29,"閉所"),"")</f>
        <v/>
      </c>
      <c r="G29" s="124"/>
      <c r="H29" s="80">
        <f t="shared" si="7"/>
        <v>45886</v>
      </c>
      <c r="I29" s="84" t="str">
        <f t="shared" si="1"/>
        <v>(日)</v>
      </c>
      <c r="J29" s="93" t="s">
        <v>63</v>
      </c>
      <c r="K29" s="100" t="str">
        <f>IF(J29="対象期間",COUNTIF(J$13:J29,"対象期間"),"")</f>
        <v/>
      </c>
      <c r="L29" s="137"/>
      <c r="M29" s="117" t="str">
        <f>IF(L29="閉所",COUNTIF(L$13:L29,"閉所"),"")</f>
        <v/>
      </c>
      <c r="N29" s="131"/>
      <c r="O29" s="78">
        <f t="shared" si="2"/>
        <v>5</v>
      </c>
      <c r="P29" s="78">
        <f t="shared" si="3"/>
        <v>0</v>
      </c>
      <c r="Q29" s="78">
        <f t="shared" si="4"/>
        <v>1</v>
      </c>
      <c r="R29" s="78">
        <f t="shared" si="5"/>
        <v>0</v>
      </c>
    </row>
    <row r="30" spans="1:19">
      <c r="A30" s="80">
        <f t="shared" si="6"/>
        <v>45856</v>
      </c>
      <c r="B30" s="84" t="str">
        <f t="shared" si="0"/>
        <v>(金)</v>
      </c>
      <c r="C30" s="93" t="s">
        <v>63</v>
      </c>
      <c r="D30" s="100" t="str">
        <f>IF(C30="対象期間",COUNTIF(C$13:C30,"対象期間"),"")</f>
        <v/>
      </c>
      <c r="E30" s="109"/>
      <c r="F30" s="117" t="str">
        <f>IF(E30="閉所",COUNTIF(E$13:E30,"閉所"),"")</f>
        <v/>
      </c>
      <c r="G30" s="124"/>
      <c r="H30" s="80">
        <f t="shared" si="7"/>
        <v>45887</v>
      </c>
      <c r="I30" s="84" t="str">
        <f t="shared" si="1"/>
        <v>(月)</v>
      </c>
      <c r="J30" s="93" t="s">
        <v>63</v>
      </c>
      <c r="K30" s="100" t="str">
        <f>IF(J30="対象期間",COUNTIF(J$13:J30,"対象期間"),"")</f>
        <v/>
      </c>
      <c r="L30" s="137"/>
      <c r="M30" s="117" t="str">
        <f>IF(L30="閉所",COUNTIF(L$13:L30,"閉所"),"")</f>
        <v/>
      </c>
      <c r="N30" s="131"/>
      <c r="O30" s="78">
        <f t="shared" si="2"/>
        <v>6</v>
      </c>
      <c r="P30" s="78">
        <f t="shared" si="3"/>
        <v>0</v>
      </c>
      <c r="Q30" s="78">
        <f t="shared" si="4"/>
        <v>2</v>
      </c>
      <c r="R30" s="78">
        <f t="shared" si="5"/>
        <v>0</v>
      </c>
    </row>
    <row r="31" spans="1:19">
      <c r="A31" s="80">
        <f t="shared" si="6"/>
        <v>45857</v>
      </c>
      <c r="B31" s="84" t="str">
        <f t="shared" si="0"/>
        <v>(土)</v>
      </c>
      <c r="C31" s="93" t="s">
        <v>63</v>
      </c>
      <c r="D31" s="100" t="str">
        <f>IF(C31="対象期間",COUNTIF(C$13:C31,"対象期間"),"")</f>
        <v/>
      </c>
      <c r="E31" s="109"/>
      <c r="F31" s="117" t="str">
        <f>IF(E31="閉所",COUNTIF(E$13:E31,"閉所"),"")</f>
        <v/>
      </c>
      <c r="G31" s="124"/>
      <c r="H31" s="80">
        <f t="shared" si="7"/>
        <v>45888</v>
      </c>
      <c r="I31" s="84" t="str">
        <f t="shared" si="1"/>
        <v>(火)</v>
      </c>
      <c r="J31" s="93" t="s">
        <v>63</v>
      </c>
      <c r="K31" s="100" t="str">
        <f>IF(J31="対象期間",COUNTIF(J$13:J31,"対象期間"),"")</f>
        <v/>
      </c>
      <c r="L31" s="137"/>
      <c r="M31" s="117" t="str">
        <f>IF(L31="閉所",COUNTIF(L$13:L31,"閉所"),"")</f>
        <v/>
      </c>
      <c r="N31" s="131"/>
      <c r="O31" s="78">
        <f t="shared" si="2"/>
        <v>7</v>
      </c>
      <c r="P31" s="78">
        <f t="shared" si="3"/>
        <v>0</v>
      </c>
      <c r="Q31" s="78">
        <f t="shared" si="4"/>
        <v>3</v>
      </c>
      <c r="R31" s="78">
        <f t="shared" si="5"/>
        <v>0</v>
      </c>
    </row>
    <row r="32" spans="1:19">
      <c r="A32" s="80">
        <f t="shared" si="6"/>
        <v>45858</v>
      </c>
      <c r="B32" s="84" t="str">
        <f t="shared" si="0"/>
        <v>(日)</v>
      </c>
      <c r="C32" s="93" t="s">
        <v>63</v>
      </c>
      <c r="D32" s="100" t="str">
        <f>IF(C32="対象期間",COUNTIF(C$13:C32,"対象期間"),"")</f>
        <v/>
      </c>
      <c r="E32" s="109"/>
      <c r="F32" s="117" t="str">
        <f>IF(E32="閉所",COUNTIF(E$13:E32,"閉所"),"")</f>
        <v/>
      </c>
      <c r="G32" s="124"/>
      <c r="H32" s="80">
        <f t="shared" si="7"/>
        <v>45889</v>
      </c>
      <c r="I32" s="84" t="str">
        <f t="shared" si="1"/>
        <v>(水)</v>
      </c>
      <c r="J32" s="93" t="s">
        <v>63</v>
      </c>
      <c r="K32" s="100" t="str">
        <f>IF(J32="対象期間",COUNTIF(J$13:J32,"対象期間"),"")</f>
        <v/>
      </c>
      <c r="L32" s="137"/>
      <c r="M32" s="117" t="str">
        <f>IF(L32="閉所",COUNTIF(L$13:L32,"閉所"),"")</f>
        <v/>
      </c>
      <c r="N32" s="131"/>
      <c r="O32" s="78">
        <f t="shared" si="2"/>
        <v>1</v>
      </c>
      <c r="P32" s="78">
        <f t="shared" si="3"/>
        <v>0</v>
      </c>
      <c r="Q32" s="78">
        <f t="shared" si="4"/>
        <v>4</v>
      </c>
      <c r="R32" s="78">
        <f t="shared" si="5"/>
        <v>0</v>
      </c>
    </row>
    <row r="33" spans="1:18">
      <c r="A33" s="80">
        <f t="shared" si="6"/>
        <v>45859</v>
      </c>
      <c r="B33" s="84" t="str">
        <f t="shared" si="0"/>
        <v>(月)</v>
      </c>
      <c r="C33" s="93" t="s">
        <v>63</v>
      </c>
      <c r="D33" s="100" t="str">
        <f>IF(C33="対象期間",COUNTIF(C$13:C33,"対象期間"),"")</f>
        <v/>
      </c>
      <c r="E33" s="109"/>
      <c r="F33" s="117" t="str">
        <f>IF(E33="閉所",COUNTIF(E$13:E33,"閉所"),"")</f>
        <v/>
      </c>
      <c r="G33" s="124"/>
      <c r="H33" s="80">
        <f t="shared" si="7"/>
        <v>45890</v>
      </c>
      <c r="I33" s="84" t="str">
        <f t="shared" si="1"/>
        <v>(木)</v>
      </c>
      <c r="J33" s="93" t="s">
        <v>63</v>
      </c>
      <c r="K33" s="100" t="str">
        <f>IF(J33="対象期間",COUNTIF(J$13:J33,"対象期間"),"")</f>
        <v/>
      </c>
      <c r="L33" s="137"/>
      <c r="M33" s="117" t="str">
        <f>IF(L33="閉所",COUNTIF(L$13:L33,"閉所"),"")</f>
        <v/>
      </c>
      <c r="N33" s="131"/>
      <c r="O33" s="78">
        <f t="shared" si="2"/>
        <v>2</v>
      </c>
      <c r="P33" s="78">
        <f t="shared" si="3"/>
        <v>0</v>
      </c>
      <c r="Q33" s="78">
        <f t="shared" si="4"/>
        <v>5</v>
      </c>
      <c r="R33" s="78">
        <f t="shared" si="5"/>
        <v>0</v>
      </c>
    </row>
    <row r="34" spans="1:18">
      <c r="A34" s="80">
        <f t="shared" si="6"/>
        <v>45860</v>
      </c>
      <c r="B34" s="84" t="str">
        <f t="shared" si="0"/>
        <v>(火)</v>
      </c>
      <c r="C34" s="93" t="s">
        <v>63</v>
      </c>
      <c r="D34" s="100" t="str">
        <f>IF(C34="対象期間",COUNTIF(C$13:C34,"対象期間"),"")</f>
        <v/>
      </c>
      <c r="E34" s="109"/>
      <c r="F34" s="117" t="str">
        <f>IF(E34="閉所",COUNTIF(E$13:E34,"閉所"),"")</f>
        <v/>
      </c>
      <c r="G34" s="124"/>
      <c r="H34" s="80">
        <f t="shared" si="7"/>
        <v>45891</v>
      </c>
      <c r="I34" s="84" t="str">
        <f t="shared" si="1"/>
        <v>(金)</v>
      </c>
      <c r="J34" s="93" t="s">
        <v>63</v>
      </c>
      <c r="K34" s="100" t="str">
        <f>IF(J34="対象期間",COUNTIF(J$13:J34,"対象期間"),"")</f>
        <v/>
      </c>
      <c r="L34" s="137"/>
      <c r="M34" s="117" t="str">
        <f>IF(L34="閉所",COUNTIF(L$13:L34,"閉所"),"")</f>
        <v/>
      </c>
      <c r="N34" s="131"/>
      <c r="O34" s="78">
        <f t="shared" si="2"/>
        <v>3</v>
      </c>
      <c r="P34" s="78">
        <f t="shared" si="3"/>
        <v>0</v>
      </c>
      <c r="Q34" s="78">
        <f t="shared" si="4"/>
        <v>6</v>
      </c>
      <c r="R34" s="78">
        <f t="shared" si="5"/>
        <v>0</v>
      </c>
    </row>
    <row r="35" spans="1:18">
      <c r="A35" s="80">
        <f t="shared" si="6"/>
        <v>45861</v>
      </c>
      <c r="B35" s="84" t="str">
        <f t="shared" si="0"/>
        <v>(水)</v>
      </c>
      <c r="C35" s="93" t="s">
        <v>63</v>
      </c>
      <c r="D35" s="100" t="str">
        <f>IF(C35="対象期間",COUNTIF(C$13:C35,"対象期間"),"")</f>
        <v/>
      </c>
      <c r="E35" s="109"/>
      <c r="F35" s="117" t="str">
        <f>IF(E35="閉所",COUNTIF(E$13:E35,"閉所"),"")</f>
        <v/>
      </c>
      <c r="G35" s="124"/>
      <c r="H35" s="80">
        <f t="shared" si="7"/>
        <v>45892</v>
      </c>
      <c r="I35" s="84" t="str">
        <f t="shared" si="1"/>
        <v>(土)</v>
      </c>
      <c r="J35" s="93" t="s">
        <v>63</v>
      </c>
      <c r="K35" s="100" t="str">
        <f>IF(J35="対象期間",COUNTIF(J$13:J35,"対象期間"),"")</f>
        <v/>
      </c>
      <c r="L35" s="137"/>
      <c r="M35" s="117" t="str">
        <f>IF(L35="閉所",COUNTIF(L$13:L35,"閉所"),"")</f>
        <v/>
      </c>
      <c r="N35" s="131"/>
      <c r="O35" s="78">
        <f t="shared" si="2"/>
        <v>4</v>
      </c>
      <c r="P35" s="78">
        <f t="shared" si="3"/>
        <v>0</v>
      </c>
      <c r="Q35" s="78">
        <f t="shared" si="4"/>
        <v>7</v>
      </c>
      <c r="R35" s="78">
        <f t="shared" si="5"/>
        <v>0</v>
      </c>
    </row>
    <row r="36" spans="1:18">
      <c r="A36" s="80">
        <f t="shared" si="6"/>
        <v>45862</v>
      </c>
      <c r="B36" s="84" t="str">
        <f t="shared" si="0"/>
        <v>(木)</v>
      </c>
      <c r="C36" s="93" t="s">
        <v>63</v>
      </c>
      <c r="D36" s="100" t="str">
        <f>IF(C36="対象期間",COUNTIF(C$13:C36,"対象期間"),"")</f>
        <v/>
      </c>
      <c r="E36" s="109"/>
      <c r="F36" s="117" t="str">
        <f>IF(E36="閉所",COUNTIF(E$13:E36,"閉所"),"")</f>
        <v/>
      </c>
      <c r="G36" s="124"/>
      <c r="H36" s="80">
        <f t="shared" si="7"/>
        <v>45893</v>
      </c>
      <c r="I36" s="84" t="str">
        <f t="shared" si="1"/>
        <v>(日)</v>
      </c>
      <c r="J36" s="93" t="s">
        <v>63</v>
      </c>
      <c r="K36" s="100" t="str">
        <f>IF(J36="対象期間",COUNTIF(J$13:J36,"対象期間"),"")</f>
        <v/>
      </c>
      <c r="L36" s="137"/>
      <c r="M36" s="117" t="str">
        <f>IF(L36="閉所",COUNTIF(L$13:L36,"閉所"),"")</f>
        <v/>
      </c>
      <c r="N36" s="131"/>
      <c r="O36" s="78">
        <f t="shared" si="2"/>
        <v>5</v>
      </c>
      <c r="P36" s="78">
        <f t="shared" si="3"/>
        <v>0</v>
      </c>
      <c r="Q36" s="78">
        <f t="shared" si="4"/>
        <v>1</v>
      </c>
      <c r="R36" s="78">
        <f t="shared" si="5"/>
        <v>0</v>
      </c>
    </row>
    <row r="37" spans="1:18">
      <c r="A37" s="80">
        <f t="shared" si="6"/>
        <v>45863</v>
      </c>
      <c r="B37" s="84" t="str">
        <f t="shared" si="0"/>
        <v>(金)</v>
      </c>
      <c r="C37" s="93" t="s">
        <v>63</v>
      </c>
      <c r="D37" s="100" t="str">
        <f>IF(C37="対象期間",COUNTIF(C$13:C37,"対象期間"),"")</f>
        <v/>
      </c>
      <c r="E37" s="109"/>
      <c r="F37" s="117" t="str">
        <f>IF(E37="閉所",COUNTIF(E$13:E37,"閉所"),"")</f>
        <v/>
      </c>
      <c r="G37" s="124"/>
      <c r="H37" s="80">
        <f t="shared" si="7"/>
        <v>45894</v>
      </c>
      <c r="I37" s="84" t="str">
        <f t="shared" si="1"/>
        <v>(月)</v>
      </c>
      <c r="J37" s="93" t="s">
        <v>63</v>
      </c>
      <c r="K37" s="100" t="str">
        <f>IF(J37="対象期間",COUNTIF(J$13:J37,"対象期間"),"")</f>
        <v/>
      </c>
      <c r="L37" s="137"/>
      <c r="M37" s="117" t="str">
        <f>IF(L37="閉所",COUNTIF(L$13:L37,"閉所"),"")</f>
        <v/>
      </c>
      <c r="N37" s="131"/>
      <c r="O37" s="78">
        <f t="shared" si="2"/>
        <v>6</v>
      </c>
      <c r="P37" s="78">
        <f t="shared" si="3"/>
        <v>0</v>
      </c>
      <c r="Q37" s="78">
        <f t="shared" si="4"/>
        <v>2</v>
      </c>
      <c r="R37" s="78">
        <f t="shared" si="5"/>
        <v>0</v>
      </c>
    </row>
    <row r="38" spans="1:18">
      <c r="A38" s="80">
        <f t="shared" si="6"/>
        <v>45864</v>
      </c>
      <c r="B38" s="84" t="str">
        <f t="shared" si="0"/>
        <v>(土)</v>
      </c>
      <c r="C38" s="93" t="s">
        <v>63</v>
      </c>
      <c r="D38" s="100" t="str">
        <f>IF(C38="対象期間",COUNTIF(C$13:C38,"対象期間"),"")</f>
        <v/>
      </c>
      <c r="E38" s="109"/>
      <c r="F38" s="117" t="str">
        <f>IF(E38="閉所",COUNTIF(E$13:E38,"閉所"),"")</f>
        <v/>
      </c>
      <c r="G38" s="124"/>
      <c r="H38" s="80">
        <f t="shared" si="7"/>
        <v>45895</v>
      </c>
      <c r="I38" s="84" t="str">
        <f t="shared" si="1"/>
        <v>(火)</v>
      </c>
      <c r="J38" s="93" t="s">
        <v>63</v>
      </c>
      <c r="K38" s="100" t="str">
        <f>IF(J38="対象期間",COUNTIF(J$13:J38,"対象期間"),"")</f>
        <v/>
      </c>
      <c r="L38" s="137"/>
      <c r="M38" s="117" t="str">
        <f>IF(L38="閉所",COUNTIF(L$13:L38,"閉所"),"")</f>
        <v/>
      </c>
      <c r="N38" s="131"/>
      <c r="O38" s="78">
        <f t="shared" si="2"/>
        <v>7</v>
      </c>
      <c r="P38" s="78">
        <f t="shared" si="3"/>
        <v>0</v>
      </c>
      <c r="Q38" s="78">
        <f t="shared" si="4"/>
        <v>3</v>
      </c>
      <c r="R38" s="78">
        <f t="shared" si="5"/>
        <v>0</v>
      </c>
    </row>
    <row r="39" spans="1:18">
      <c r="A39" s="80">
        <f t="shared" si="6"/>
        <v>45865</v>
      </c>
      <c r="B39" s="84" t="str">
        <f t="shared" si="0"/>
        <v>(日)</v>
      </c>
      <c r="C39" s="93" t="s">
        <v>63</v>
      </c>
      <c r="D39" s="100" t="str">
        <f>IF(C39="対象期間",COUNTIF(C$13:C39,"対象期間"),"")</f>
        <v/>
      </c>
      <c r="E39" s="109"/>
      <c r="F39" s="117" t="str">
        <f>IF(E39="閉所",COUNTIF(E$13:E39,"閉所"),"")</f>
        <v/>
      </c>
      <c r="G39" s="124"/>
      <c r="H39" s="80">
        <f t="shared" si="7"/>
        <v>45896</v>
      </c>
      <c r="I39" s="84" t="str">
        <f t="shared" si="1"/>
        <v>(水)</v>
      </c>
      <c r="J39" s="93" t="s">
        <v>63</v>
      </c>
      <c r="K39" s="100" t="str">
        <f>IF(J39="対象期間",COUNTIF(J$13:J39,"対象期間"),"")</f>
        <v/>
      </c>
      <c r="L39" s="137"/>
      <c r="M39" s="117" t="str">
        <f>IF(L39="閉所",COUNTIF(L$13:L39,"閉所"),"")</f>
        <v/>
      </c>
      <c r="N39" s="131"/>
      <c r="O39" s="78">
        <f t="shared" si="2"/>
        <v>1</v>
      </c>
      <c r="P39" s="78">
        <f t="shared" si="3"/>
        <v>0</v>
      </c>
      <c r="Q39" s="78">
        <f t="shared" si="4"/>
        <v>4</v>
      </c>
      <c r="R39" s="78">
        <f t="shared" si="5"/>
        <v>0</v>
      </c>
    </row>
    <row r="40" spans="1:18">
      <c r="A40" s="80">
        <f t="shared" si="6"/>
        <v>45866</v>
      </c>
      <c r="B40" s="84" t="str">
        <f t="shared" si="0"/>
        <v>(月)</v>
      </c>
      <c r="C40" s="93" t="s">
        <v>63</v>
      </c>
      <c r="D40" s="100" t="str">
        <f>IF(C40="対象期間",COUNTIF(C$13:C40,"対象期間"),"")</f>
        <v/>
      </c>
      <c r="E40" s="109"/>
      <c r="F40" s="117" t="str">
        <f>IF(E40="閉所",COUNTIF(E$13:E40,"閉所"),"")</f>
        <v/>
      </c>
      <c r="G40" s="124"/>
      <c r="H40" s="80">
        <f t="shared" si="7"/>
        <v>45897</v>
      </c>
      <c r="I40" s="84" t="str">
        <f t="shared" si="1"/>
        <v>(木)</v>
      </c>
      <c r="J40" s="93" t="s">
        <v>63</v>
      </c>
      <c r="K40" s="100" t="str">
        <f>IF(J40="対象期間",COUNTIF(J$13:J40,"対象期間"),"")</f>
        <v/>
      </c>
      <c r="L40" s="137"/>
      <c r="M40" s="117" t="str">
        <f>IF(L40="閉所",COUNTIF(L$13:L40,"閉所"),"")</f>
        <v/>
      </c>
      <c r="N40" s="131"/>
      <c r="O40" s="78">
        <f t="shared" si="2"/>
        <v>2</v>
      </c>
      <c r="P40" s="78">
        <f t="shared" si="3"/>
        <v>0</v>
      </c>
      <c r="Q40" s="78">
        <f t="shared" si="4"/>
        <v>5</v>
      </c>
      <c r="R40" s="78">
        <f t="shared" si="5"/>
        <v>0</v>
      </c>
    </row>
    <row r="41" spans="1:18">
      <c r="A41" s="80">
        <f t="shared" si="6"/>
        <v>45867</v>
      </c>
      <c r="B41" s="84" t="str">
        <f t="shared" si="0"/>
        <v>(火)</v>
      </c>
      <c r="C41" s="93" t="s">
        <v>63</v>
      </c>
      <c r="D41" s="100" t="str">
        <f>IF(C41="対象期間",COUNTIF(C$13:C41,"対象期間"),"")</f>
        <v/>
      </c>
      <c r="E41" s="109"/>
      <c r="F41" s="117" t="str">
        <f>IF(E41="閉所",COUNTIF(E$13:E41,"閉所"),"")</f>
        <v/>
      </c>
      <c r="G41" s="124"/>
      <c r="H41" s="80">
        <f t="shared" si="7"/>
        <v>45898</v>
      </c>
      <c r="I41" s="84" t="str">
        <f t="shared" si="1"/>
        <v>(金)</v>
      </c>
      <c r="J41" s="93" t="s">
        <v>63</v>
      </c>
      <c r="K41" s="100" t="str">
        <f>IF(J41="対象期間",COUNTIF(J$13:J41,"対象期間"),"")</f>
        <v/>
      </c>
      <c r="L41" s="137"/>
      <c r="M41" s="117" t="str">
        <f>IF(L41="閉所",COUNTIF(L$13:L41,"閉所"),"")</f>
        <v/>
      </c>
      <c r="N41" s="131"/>
      <c r="O41" s="78">
        <f t="shared" si="2"/>
        <v>3</v>
      </c>
      <c r="P41" s="78">
        <f t="shared" si="3"/>
        <v>0</v>
      </c>
      <c r="Q41" s="78">
        <f t="shared" si="4"/>
        <v>6</v>
      </c>
      <c r="R41" s="78">
        <f t="shared" si="5"/>
        <v>0</v>
      </c>
    </row>
    <row r="42" spans="1:18">
      <c r="A42" s="80">
        <f t="shared" si="6"/>
        <v>45868</v>
      </c>
      <c r="B42" s="84" t="str">
        <f t="shared" si="0"/>
        <v>(水)</v>
      </c>
      <c r="C42" s="93" t="s">
        <v>63</v>
      </c>
      <c r="D42" s="100" t="str">
        <f>IF(C42="対象期間",COUNTIF(C$13:C42,"対象期間"),"")</f>
        <v/>
      </c>
      <c r="E42" s="109"/>
      <c r="F42" s="117" t="str">
        <f>IF(E42="閉所",COUNTIF(E$13:E42,"閉所"),"")</f>
        <v/>
      </c>
      <c r="G42" s="124"/>
      <c r="H42" s="80">
        <f t="shared" si="7"/>
        <v>45899</v>
      </c>
      <c r="I42" s="84" t="str">
        <f t="shared" si="1"/>
        <v>(土)</v>
      </c>
      <c r="J42" s="93" t="s">
        <v>63</v>
      </c>
      <c r="K42" s="100" t="str">
        <f>IF(J42="対象期間",COUNTIF(J$13:J42,"対象期間"),"")</f>
        <v/>
      </c>
      <c r="L42" s="137"/>
      <c r="M42" s="117" t="str">
        <f>IF(L42="閉所",COUNTIF(L$13:L42,"閉所"),"")</f>
        <v/>
      </c>
      <c r="N42" s="131"/>
      <c r="O42" s="78">
        <f t="shared" si="2"/>
        <v>4</v>
      </c>
      <c r="P42" s="78">
        <f t="shared" si="3"/>
        <v>0</v>
      </c>
      <c r="Q42" s="78">
        <f t="shared" si="4"/>
        <v>7</v>
      </c>
      <c r="R42" s="78">
        <f t="shared" si="5"/>
        <v>0</v>
      </c>
    </row>
    <row r="43" spans="1:18">
      <c r="A43" s="80">
        <f t="shared" si="6"/>
        <v>45869</v>
      </c>
      <c r="B43" s="84" t="str">
        <f t="shared" si="0"/>
        <v>(木)</v>
      </c>
      <c r="C43" s="93" t="s">
        <v>63</v>
      </c>
      <c r="D43" s="100" t="str">
        <f>IF(C43="対象期間",COUNTIF(C$13:C43,"対象期間"),"")</f>
        <v/>
      </c>
      <c r="E43" s="109"/>
      <c r="F43" s="117" t="str">
        <f>IF(E43="閉所",COUNTIF(E$13:E43,"閉所"),"")</f>
        <v/>
      </c>
      <c r="G43" s="124"/>
      <c r="H43" s="80"/>
      <c r="I43" s="84"/>
      <c r="J43" s="93" t="s">
        <v>63</v>
      </c>
      <c r="K43" s="100"/>
      <c r="L43" s="137"/>
      <c r="M43" s="117"/>
      <c r="N43" s="131"/>
      <c r="O43" s="78">
        <f t="shared" si="2"/>
        <v>5</v>
      </c>
      <c r="P43" s="78">
        <f t="shared" si="3"/>
        <v>0</v>
      </c>
      <c r="Q43" s="78">
        <f t="shared" si="4"/>
        <v>7</v>
      </c>
      <c r="R43" s="78">
        <f t="shared" si="5"/>
        <v>0</v>
      </c>
    </row>
    <row r="44" spans="1:18">
      <c r="A44" s="76" t="s">
        <v>26</v>
      </c>
      <c r="F44" s="111"/>
      <c r="G44" s="120" t="str">
        <f>G1</f>
        <v>計画</v>
      </c>
      <c r="H44" s="126"/>
      <c r="I44" s="78"/>
      <c r="J44" s="131"/>
      <c r="K44" s="131"/>
      <c r="L44" s="134"/>
      <c r="M44" s="134"/>
      <c r="N44" s="131"/>
    </row>
    <row r="45" spans="1:18">
      <c r="F45" s="111"/>
      <c r="G45" s="121"/>
      <c r="H45" s="127"/>
      <c r="I45" s="78"/>
      <c r="J45" s="132"/>
      <c r="K45" s="132"/>
      <c r="L45" s="135"/>
      <c r="M45" s="138"/>
      <c r="N45" s="139"/>
    </row>
    <row r="46" spans="1:18" ht="27.75" customHeight="1">
      <c r="A46" s="76" t="s">
        <v>60</v>
      </c>
      <c r="B46" s="81" t="str">
        <f>B3</f>
        <v>令和7年度［第37－Ｚ2202－01号］
清水港新興津緑地トイレ新築工事（機械設備）</v>
      </c>
      <c r="C46" s="81"/>
      <c r="D46" s="81"/>
      <c r="E46" s="81"/>
      <c r="F46" s="81"/>
      <c r="G46" s="81"/>
      <c r="H46" s="81"/>
      <c r="I46" s="130"/>
      <c r="J46" s="132"/>
      <c r="K46" s="132"/>
      <c r="L46" s="136"/>
      <c r="M46" s="139"/>
      <c r="N46" s="139"/>
      <c r="O46" s="78" t="s">
        <v>67</v>
      </c>
    </row>
    <row r="47" spans="1:18" ht="17.25">
      <c r="A47" s="76" t="s">
        <v>43</v>
      </c>
      <c r="B47" s="85">
        <f>B4</f>
        <v>45841</v>
      </c>
      <c r="C47" s="85"/>
      <c r="D47" s="101"/>
      <c r="E47" s="83" t="s">
        <v>64</v>
      </c>
      <c r="F47" s="118">
        <f>F4</f>
        <v>46052</v>
      </c>
      <c r="G47" s="125"/>
      <c r="H47" s="125"/>
      <c r="J47" s="133"/>
      <c r="K47" s="133"/>
      <c r="L47" s="136"/>
      <c r="M47" s="139"/>
      <c r="N47" s="140"/>
    </row>
    <row r="48" spans="1:18" ht="19.5" customHeight="1">
      <c r="B48" s="83"/>
      <c r="C48" s="94" t="s">
        <v>47</v>
      </c>
      <c r="D48" s="102"/>
      <c r="E48" s="110">
        <f>F48</f>
        <v>45901</v>
      </c>
      <c r="F48" s="119">
        <f>IFERROR(IF(YEAR(M5)&amp;"/"&amp;MONTH(M5)=YEAR(確認用シート!$O$6)&amp;"/"&amp;MONTH(確認用シート!$O$6),"",EDATE(M5,1)),"")</f>
        <v>45901</v>
      </c>
      <c r="G48" s="101"/>
      <c r="H48" s="129"/>
      <c r="J48" s="94" t="s">
        <v>47</v>
      </c>
      <c r="K48" s="102"/>
      <c r="L48" s="110">
        <f>M48</f>
        <v>45931</v>
      </c>
      <c r="M48" s="119">
        <f>IFERROR(IF(YEAR(F48)&amp;"/"&amp;MONTH(F48)=YEAR(確認用シート!$O$6)&amp;"/"&amp;MONTH(確認用シート!$O$6),"",EDATE(F48,1)),"")</f>
        <v>45931</v>
      </c>
      <c r="N48" s="141"/>
    </row>
    <row r="49" spans="1:19" ht="19.5" customHeight="1">
      <c r="B49" s="83"/>
      <c r="C49" s="88" t="s">
        <v>54</v>
      </c>
      <c r="D49" s="97"/>
      <c r="E49" s="105">
        <f>COUNTIF(C56:C86,"対象期間")</f>
        <v>0</v>
      </c>
      <c r="F49" s="113"/>
      <c r="G49" s="101"/>
      <c r="H49" s="129"/>
      <c r="J49" s="88" t="s">
        <v>54</v>
      </c>
      <c r="K49" s="97"/>
      <c r="L49" s="105">
        <f>COUNTIF(J56:J86,"対象期間")</f>
        <v>0</v>
      </c>
      <c r="M49" s="113"/>
      <c r="N49" s="141"/>
    </row>
    <row r="50" spans="1:19" ht="19.5" customHeight="1">
      <c r="B50" s="83"/>
      <c r="C50" s="88" t="s">
        <v>5</v>
      </c>
      <c r="D50" s="97"/>
      <c r="E50" s="105">
        <f>COUNTIF(P56:P86,"1")</f>
        <v>0</v>
      </c>
      <c r="F50" s="113"/>
      <c r="G50" s="101"/>
      <c r="H50" s="129"/>
      <c r="J50" s="88" t="s">
        <v>5</v>
      </c>
      <c r="K50" s="97"/>
      <c r="L50" s="105">
        <f>COUNTIF(R56:R86,"1")</f>
        <v>0</v>
      </c>
      <c r="M50" s="113"/>
      <c r="N50" s="141"/>
    </row>
    <row r="51" spans="1:19" ht="19.5" customHeight="1">
      <c r="B51" s="83"/>
      <c r="C51" s="89" t="str">
        <f>"閉所日･率（"&amp;G44&amp;"）"</f>
        <v>閉所日･率（計画）</v>
      </c>
      <c r="D51" s="98"/>
      <c r="E51" s="106">
        <f>COUNT(F56:F86)</f>
        <v>0</v>
      </c>
      <c r="F51" s="114" t="e">
        <f>ROUNDDOWN(E51/E49,3)</f>
        <v>#DIV/0!</v>
      </c>
      <c r="G51" s="101"/>
      <c r="H51" s="129"/>
      <c r="J51" s="89" t="str">
        <f>"閉所日･率（"&amp;G44&amp;"）"</f>
        <v>閉所日･率（計画）</v>
      </c>
      <c r="K51" s="98"/>
      <c r="L51" s="106">
        <f>COUNT(M56:M86)</f>
        <v>0</v>
      </c>
      <c r="M51" s="114" t="e">
        <f>ROUNDDOWN(L51/L49,3)</f>
        <v>#DIV/0!</v>
      </c>
      <c r="N51" s="141"/>
    </row>
    <row r="52" spans="1:19" ht="19.5" customHeight="1">
      <c r="B52" s="83"/>
      <c r="C52" s="90" t="s">
        <v>24</v>
      </c>
      <c r="D52" s="99"/>
      <c r="E52" s="107" t="e">
        <f>IF(F51&gt;=0.285,"4週8休以上",IF(E51&gt;=E50,"4週8休以上","未達成"))</f>
        <v>#DIV/0!</v>
      </c>
      <c r="F52" s="115"/>
      <c r="G52" s="101"/>
      <c r="H52" s="129"/>
      <c r="J52" s="90" t="s">
        <v>24</v>
      </c>
      <c r="K52" s="99"/>
      <c r="L52" s="107" t="e">
        <f>IF(M51&gt;=0.285,"4週8休以上",IF(L51&gt;=L50,"4週8休以上","未達成"))</f>
        <v>#DIV/0!</v>
      </c>
      <c r="M52" s="115"/>
      <c r="N52" s="141"/>
    </row>
    <row r="53" spans="1:19" ht="19.5" customHeight="1">
      <c r="J53" s="78"/>
      <c r="K53" s="111"/>
      <c r="L53" s="78"/>
      <c r="M53" s="78"/>
    </row>
    <row r="54" spans="1:19" ht="18" customHeight="1">
      <c r="A54" s="79"/>
      <c r="B54" s="79"/>
      <c r="C54" s="91" t="s">
        <v>62</v>
      </c>
      <c r="D54" s="91"/>
      <c r="E54" s="91" t="s">
        <v>61</v>
      </c>
      <c r="F54" s="91"/>
      <c r="H54" s="79"/>
      <c r="I54" s="79"/>
      <c r="J54" s="91" t="s">
        <v>62</v>
      </c>
      <c r="K54" s="91"/>
      <c r="L54" s="91" t="s">
        <v>61</v>
      </c>
      <c r="M54" s="91"/>
      <c r="N54" s="131"/>
    </row>
    <row r="55" spans="1:19">
      <c r="A55" s="79"/>
      <c r="B55" s="79"/>
      <c r="C55" s="92"/>
      <c r="D55" s="92"/>
      <c r="E55" s="92"/>
      <c r="F55" s="92"/>
      <c r="G55" s="123"/>
      <c r="H55" s="79"/>
      <c r="I55" s="79"/>
      <c r="J55" s="92"/>
      <c r="K55" s="92"/>
      <c r="L55" s="92"/>
      <c r="M55" s="92"/>
      <c r="N55" s="131"/>
    </row>
    <row r="56" spans="1:19">
      <c r="A56" s="80">
        <f>DATE(YEAR(F48),MONTH(F48),1)</f>
        <v>45901</v>
      </c>
      <c r="B56" s="84" t="str">
        <f t="shared" ref="B56:B86" si="8">TEXT(A56,"(aaa)")</f>
        <v>(月)</v>
      </c>
      <c r="C56" s="93" t="s">
        <v>63</v>
      </c>
      <c r="D56" s="100" t="str">
        <f>IF(C56="対象期間",COUNTIF(C$56:C56,"対象期間"),"")</f>
        <v/>
      </c>
      <c r="E56" s="108"/>
      <c r="F56" s="117" t="str">
        <f>IF(E56="閉所",COUNTIF(E56:E$56,"閉所"),"")</f>
        <v/>
      </c>
      <c r="G56" s="124"/>
      <c r="H56" s="80">
        <f>DATE(YEAR(M48),MONTH(M48),1)</f>
        <v>45931</v>
      </c>
      <c r="I56" s="84" t="str">
        <f t="shared" ref="I56:I85" si="9">TEXT(H56,"(aaa)")</f>
        <v>(水)</v>
      </c>
      <c r="J56" s="93" t="s">
        <v>63</v>
      </c>
      <c r="K56" s="100" t="str">
        <f>IF(J56="対象期間",COUNTIF(J$56:J56,"対象期間"),"")</f>
        <v/>
      </c>
      <c r="L56" s="108"/>
      <c r="M56" s="117" t="str">
        <f>IF(L56="閉所",COUNTIF(L56:L$56,"閉所"),"")</f>
        <v/>
      </c>
      <c r="N56" s="131"/>
      <c r="O56" s="78">
        <f t="shared" ref="O56:O86" si="10">WEEKDAY(A56)</f>
        <v>2</v>
      </c>
      <c r="P56" s="78">
        <f t="shared" ref="P56:P86" si="11">IF(C56="対象期間",IF(O56=1,1,0))+IF(C56="対象期間",IF(O56=7,1,0))</f>
        <v>0</v>
      </c>
      <c r="Q56" s="78">
        <f t="shared" ref="Q56:Q86" si="12">WEEKDAY(H56)</f>
        <v>4</v>
      </c>
      <c r="R56" s="78">
        <f t="shared" ref="R56:R86" si="13">IF(J56="対象期間",IF(Q56=1,1,0))+IF(J56="対象期間",IF(Q56=7,1,0))</f>
        <v>0</v>
      </c>
      <c r="S56" s="78" t="s">
        <v>11</v>
      </c>
    </row>
    <row r="57" spans="1:19">
      <c r="A57" s="80">
        <f t="shared" ref="A57:A86" si="14">A56+1</f>
        <v>45902</v>
      </c>
      <c r="B57" s="84" t="str">
        <f t="shared" si="8"/>
        <v>(火)</v>
      </c>
      <c r="C57" s="93" t="s">
        <v>63</v>
      </c>
      <c r="D57" s="100" t="str">
        <f>IF(C57="対象期間",COUNTIF(C$56:C57,"対象期間"),"")</f>
        <v/>
      </c>
      <c r="E57" s="108"/>
      <c r="F57" s="117" t="str">
        <f>IF(E57="閉所",COUNTIF(E$56:E57,"閉所"),"")</f>
        <v/>
      </c>
      <c r="G57" s="124"/>
      <c r="H57" s="80">
        <f t="shared" ref="H57:H85" si="15">H56+1</f>
        <v>45932</v>
      </c>
      <c r="I57" s="84" t="str">
        <f t="shared" si="9"/>
        <v>(木)</v>
      </c>
      <c r="J57" s="93" t="s">
        <v>63</v>
      </c>
      <c r="K57" s="100" t="str">
        <f>IF(J57="対象期間",COUNTIF(J$56:J57,"対象期間"),"")</f>
        <v/>
      </c>
      <c r="L57" s="108"/>
      <c r="M57" s="117" t="str">
        <f>IF(L57="閉所",COUNTIF(L$56:L57,"閉所"),"")</f>
        <v/>
      </c>
      <c r="N57" s="131"/>
      <c r="O57" s="78">
        <f t="shared" si="10"/>
        <v>3</v>
      </c>
      <c r="P57" s="78">
        <f t="shared" si="11"/>
        <v>0</v>
      </c>
      <c r="Q57" s="78">
        <f t="shared" si="12"/>
        <v>5</v>
      </c>
      <c r="R57" s="78">
        <f t="shared" si="13"/>
        <v>0</v>
      </c>
      <c r="S57" s="78" t="s">
        <v>63</v>
      </c>
    </row>
    <row r="58" spans="1:19">
      <c r="A58" s="80">
        <f t="shared" si="14"/>
        <v>45903</v>
      </c>
      <c r="B58" s="84" t="str">
        <f t="shared" si="8"/>
        <v>(水)</v>
      </c>
      <c r="C58" s="93" t="s">
        <v>63</v>
      </c>
      <c r="D58" s="100" t="str">
        <f>IF(C58="対象期間",COUNTIF(C$56:C58,"対象期間"),"")</f>
        <v/>
      </c>
      <c r="E58" s="108"/>
      <c r="F58" s="117" t="str">
        <f>IF(E58="閉所",COUNTIF(E$56:E58,"閉所"),"")</f>
        <v/>
      </c>
      <c r="G58" s="124"/>
      <c r="H58" s="80">
        <f t="shared" si="15"/>
        <v>45933</v>
      </c>
      <c r="I58" s="84" t="str">
        <f t="shared" si="9"/>
        <v>(金)</v>
      </c>
      <c r="J58" s="93" t="s">
        <v>63</v>
      </c>
      <c r="K58" s="100" t="str">
        <f>IF(J58="対象期間",COUNTIF(J$56:J58,"対象期間"),"")</f>
        <v/>
      </c>
      <c r="L58" s="108"/>
      <c r="M58" s="117" t="str">
        <f>IF(L58="閉所",COUNTIF(L$56:L58,"閉所"),"")</f>
        <v/>
      </c>
      <c r="N58" s="131"/>
      <c r="O58" s="78">
        <f t="shared" si="10"/>
        <v>4</v>
      </c>
      <c r="P58" s="78">
        <f t="shared" si="11"/>
        <v>0</v>
      </c>
      <c r="Q58" s="78">
        <f t="shared" si="12"/>
        <v>6</v>
      </c>
      <c r="R58" s="78">
        <f t="shared" si="13"/>
        <v>0</v>
      </c>
      <c r="S58" s="78" t="s">
        <v>56</v>
      </c>
    </row>
    <row r="59" spans="1:19">
      <c r="A59" s="80">
        <f t="shared" si="14"/>
        <v>45904</v>
      </c>
      <c r="B59" s="84" t="str">
        <f t="shared" si="8"/>
        <v>(木)</v>
      </c>
      <c r="C59" s="93" t="s">
        <v>63</v>
      </c>
      <c r="D59" s="100" t="str">
        <f>IF(C59="対象期間",COUNTIF(C$56:C59,"対象期間"),"")</f>
        <v/>
      </c>
      <c r="E59" s="108"/>
      <c r="F59" s="117" t="str">
        <f>IF(E59="閉所",COUNTIF(E$56:E59,"閉所"),"")</f>
        <v/>
      </c>
      <c r="G59" s="124"/>
      <c r="H59" s="80">
        <f t="shared" si="15"/>
        <v>45934</v>
      </c>
      <c r="I59" s="84" t="str">
        <f t="shared" si="9"/>
        <v>(土)</v>
      </c>
      <c r="J59" s="93" t="s">
        <v>63</v>
      </c>
      <c r="K59" s="100" t="str">
        <f>IF(J59="対象期間",COUNTIF(J$56:J59,"対象期間"),"")</f>
        <v/>
      </c>
      <c r="L59" s="108"/>
      <c r="M59" s="117" t="str">
        <f>IF(L59="閉所",COUNTIF(L$56:L59,"閉所"),"")</f>
        <v/>
      </c>
      <c r="N59" s="131"/>
      <c r="O59" s="78">
        <f t="shared" si="10"/>
        <v>5</v>
      </c>
      <c r="P59" s="78">
        <f t="shared" si="11"/>
        <v>0</v>
      </c>
      <c r="Q59" s="78">
        <f t="shared" si="12"/>
        <v>7</v>
      </c>
      <c r="R59" s="78">
        <f t="shared" si="13"/>
        <v>0</v>
      </c>
      <c r="S59" s="78" t="s">
        <v>65</v>
      </c>
    </row>
    <row r="60" spans="1:19">
      <c r="A60" s="80">
        <f t="shared" si="14"/>
        <v>45905</v>
      </c>
      <c r="B60" s="84" t="str">
        <f t="shared" si="8"/>
        <v>(金)</v>
      </c>
      <c r="C60" s="93" t="s">
        <v>63</v>
      </c>
      <c r="D60" s="100" t="str">
        <f>IF(C60="対象期間",COUNTIF(C$56:C60,"対象期間"),"")</f>
        <v/>
      </c>
      <c r="E60" s="108"/>
      <c r="F60" s="117" t="str">
        <f>IF(E60="閉所",COUNTIF(E$56:E60,"閉所"),"")</f>
        <v/>
      </c>
      <c r="G60" s="124"/>
      <c r="H60" s="80">
        <f t="shared" si="15"/>
        <v>45935</v>
      </c>
      <c r="I60" s="84" t="str">
        <f t="shared" si="9"/>
        <v>(日)</v>
      </c>
      <c r="J60" s="93" t="s">
        <v>63</v>
      </c>
      <c r="K60" s="100" t="str">
        <f>IF(J60="対象期間",COUNTIF(J$56:J60,"対象期間"),"")</f>
        <v/>
      </c>
      <c r="L60" s="108"/>
      <c r="M60" s="117" t="str">
        <f>IF(L60="閉所",COUNTIF(L$56:L60,"閉所"),"")</f>
        <v/>
      </c>
      <c r="N60" s="131"/>
      <c r="O60" s="78">
        <f t="shared" si="10"/>
        <v>6</v>
      </c>
      <c r="P60" s="78">
        <f t="shared" si="11"/>
        <v>0</v>
      </c>
      <c r="Q60" s="78">
        <f t="shared" si="12"/>
        <v>1</v>
      </c>
      <c r="R60" s="78">
        <f t="shared" si="13"/>
        <v>0</v>
      </c>
      <c r="S60" s="78" t="s">
        <v>68</v>
      </c>
    </row>
    <row r="61" spans="1:19">
      <c r="A61" s="80">
        <f t="shared" si="14"/>
        <v>45906</v>
      </c>
      <c r="B61" s="84" t="str">
        <f t="shared" si="8"/>
        <v>(土)</v>
      </c>
      <c r="C61" s="93" t="s">
        <v>63</v>
      </c>
      <c r="D61" s="100" t="str">
        <f>IF(C61="対象期間",COUNTIF(C$56:C61,"対象期間"),"")</f>
        <v/>
      </c>
      <c r="E61" s="108"/>
      <c r="F61" s="117" t="str">
        <f>IF(E61="閉所",COUNTIF(E$56:E61,"閉所"),"")</f>
        <v/>
      </c>
      <c r="G61" s="124"/>
      <c r="H61" s="80">
        <f t="shared" si="15"/>
        <v>45936</v>
      </c>
      <c r="I61" s="84" t="str">
        <f t="shared" si="9"/>
        <v>(月)</v>
      </c>
      <c r="J61" s="93" t="s">
        <v>63</v>
      </c>
      <c r="K61" s="100" t="str">
        <f>IF(J61="対象期間",COUNTIF(J$56:J61,"対象期間"),"")</f>
        <v/>
      </c>
      <c r="L61" s="108"/>
      <c r="M61" s="117" t="str">
        <f>IF(L61="閉所",COUNTIF(L$56:L61,"閉所"),"")</f>
        <v/>
      </c>
      <c r="N61" s="131"/>
      <c r="O61" s="78">
        <f t="shared" si="10"/>
        <v>7</v>
      </c>
      <c r="P61" s="78">
        <f t="shared" si="11"/>
        <v>0</v>
      </c>
      <c r="Q61" s="78">
        <f t="shared" si="12"/>
        <v>2</v>
      </c>
      <c r="R61" s="78">
        <f t="shared" si="13"/>
        <v>0</v>
      </c>
      <c r="S61" s="78" t="s">
        <v>69</v>
      </c>
    </row>
    <row r="62" spans="1:19">
      <c r="A62" s="80">
        <f t="shared" si="14"/>
        <v>45907</v>
      </c>
      <c r="B62" s="84" t="str">
        <f t="shared" si="8"/>
        <v>(日)</v>
      </c>
      <c r="C62" s="93" t="s">
        <v>63</v>
      </c>
      <c r="D62" s="100" t="str">
        <f>IF(C62="対象期間",COUNTIF(C$56:C62,"対象期間"),"")</f>
        <v/>
      </c>
      <c r="E62" s="108"/>
      <c r="F62" s="117" t="str">
        <f>IF(E62="閉所",COUNTIF(E$56:E62,"閉所"),"")</f>
        <v/>
      </c>
      <c r="G62" s="124"/>
      <c r="H62" s="80">
        <f t="shared" si="15"/>
        <v>45937</v>
      </c>
      <c r="I62" s="84" t="str">
        <f t="shared" si="9"/>
        <v>(火)</v>
      </c>
      <c r="J62" s="93" t="s">
        <v>63</v>
      </c>
      <c r="K62" s="100" t="str">
        <f>IF(J62="対象期間",COUNTIF(J$56:J62,"対象期間"),"")</f>
        <v/>
      </c>
      <c r="L62" s="108"/>
      <c r="M62" s="117" t="str">
        <f>IF(L62="閉所",COUNTIF(L$56:L62,"閉所"),"")</f>
        <v/>
      </c>
      <c r="N62" s="131"/>
      <c r="O62" s="78">
        <f t="shared" si="10"/>
        <v>1</v>
      </c>
      <c r="P62" s="78">
        <f t="shared" si="11"/>
        <v>0</v>
      </c>
      <c r="Q62" s="78">
        <f t="shared" si="12"/>
        <v>3</v>
      </c>
      <c r="R62" s="78">
        <f t="shared" si="13"/>
        <v>0</v>
      </c>
      <c r="S62" s="78" t="s">
        <v>70</v>
      </c>
    </row>
    <row r="63" spans="1:19">
      <c r="A63" s="80">
        <f t="shared" si="14"/>
        <v>45908</v>
      </c>
      <c r="B63" s="84" t="str">
        <f t="shared" si="8"/>
        <v>(月)</v>
      </c>
      <c r="C63" s="93" t="s">
        <v>63</v>
      </c>
      <c r="D63" s="100" t="str">
        <f>IF(C63="対象期間",COUNTIF(C$56:C63,"対象期間"),"")</f>
        <v/>
      </c>
      <c r="E63" s="108"/>
      <c r="F63" s="117" t="str">
        <f>IF(E63="閉所",COUNTIF(E$56:E63,"閉所"),"")</f>
        <v/>
      </c>
      <c r="G63" s="124"/>
      <c r="H63" s="80">
        <f t="shared" si="15"/>
        <v>45938</v>
      </c>
      <c r="I63" s="84" t="str">
        <f t="shared" si="9"/>
        <v>(水)</v>
      </c>
      <c r="J63" s="93" t="s">
        <v>63</v>
      </c>
      <c r="K63" s="100" t="str">
        <f>IF(J63="対象期間",COUNTIF(J$56:J63,"対象期間"),"")</f>
        <v/>
      </c>
      <c r="L63" s="108"/>
      <c r="M63" s="117" t="str">
        <f>IF(L63="閉所",COUNTIF(L$56:L63,"閉所"),"")</f>
        <v/>
      </c>
      <c r="N63" s="131"/>
      <c r="O63" s="78">
        <f t="shared" si="10"/>
        <v>2</v>
      </c>
      <c r="P63" s="78">
        <f t="shared" si="11"/>
        <v>0</v>
      </c>
      <c r="Q63" s="78">
        <f t="shared" si="12"/>
        <v>4</v>
      </c>
      <c r="R63" s="78">
        <f t="shared" si="13"/>
        <v>0</v>
      </c>
      <c r="S63" s="78" t="s">
        <v>66</v>
      </c>
    </row>
    <row r="64" spans="1:19">
      <c r="A64" s="80">
        <f t="shared" si="14"/>
        <v>45909</v>
      </c>
      <c r="B64" s="84" t="str">
        <f t="shared" si="8"/>
        <v>(火)</v>
      </c>
      <c r="C64" s="93" t="s">
        <v>63</v>
      </c>
      <c r="D64" s="100" t="str">
        <f>IF(C64="対象期間",COUNTIF(C$56:C64,"対象期間"),"")</f>
        <v/>
      </c>
      <c r="E64" s="108"/>
      <c r="F64" s="117" t="str">
        <f>IF(E64="閉所",COUNTIF(E$56:E64,"閉所"),"")</f>
        <v/>
      </c>
      <c r="G64" s="124"/>
      <c r="H64" s="80">
        <f t="shared" si="15"/>
        <v>45939</v>
      </c>
      <c r="I64" s="84" t="str">
        <f t="shared" si="9"/>
        <v>(木)</v>
      </c>
      <c r="J64" s="93" t="s">
        <v>63</v>
      </c>
      <c r="K64" s="100" t="str">
        <f>IF(J64="対象期間",COUNTIF(J$56:J64,"対象期間"),"")</f>
        <v/>
      </c>
      <c r="L64" s="108"/>
      <c r="M64" s="117" t="str">
        <f>IF(L64="閉所",COUNTIF(L$56:L64,"閉所"),"")</f>
        <v/>
      </c>
      <c r="N64" s="131"/>
      <c r="O64" s="78">
        <f t="shared" si="10"/>
        <v>3</v>
      </c>
      <c r="P64" s="78">
        <f t="shared" si="11"/>
        <v>0</v>
      </c>
      <c r="Q64" s="78">
        <f t="shared" si="12"/>
        <v>5</v>
      </c>
      <c r="R64" s="78">
        <f t="shared" si="13"/>
        <v>0</v>
      </c>
      <c r="S64" s="78" t="s">
        <v>71</v>
      </c>
    </row>
    <row r="65" spans="1:19">
      <c r="A65" s="80">
        <f t="shared" si="14"/>
        <v>45910</v>
      </c>
      <c r="B65" s="84" t="str">
        <f t="shared" si="8"/>
        <v>(水)</v>
      </c>
      <c r="C65" s="93" t="s">
        <v>63</v>
      </c>
      <c r="D65" s="100" t="str">
        <f>IF(C65="対象期間",COUNTIF(C$56:C65,"対象期間"),"")</f>
        <v/>
      </c>
      <c r="E65" s="108"/>
      <c r="F65" s="117" t="str">
        <f>IF(E65="閉所",COUNTIF(E$56:E65,"閉所"),"")</f>
        <v/>
      </c>
      <c r="G65" s="124"/>
      <c r="H65" s="80">
        <f t="shared" si="15"/>
        <v>45940</v>
      </c>
      <c r="I65" s="84" t="str">
        <f t="shared" si="9"/>
        <v>(金)</v>
      </c>
      <c r="J65" s="93" t="s">
        <v>63</v>
      </c>
      <c r="K65" s="100" t="str">
        <f>IF(J65="対象期間",COUNTIF(J$56:J65,"対象期間"),"")</f>
        <v/>
      </c>
      <c r="L65" s="108"/>
      <c r="M65" s="117" t="str">
        <f>IF(L65="閉所",COUNTIF(L$56:L65,"閉所"),"")</f>
        <v/>
      </c>
      <c r="N65" s="131"/>
      <c r="O65" s="78">
        <f t="shared" si="10"/>
        <v>4</v>
      </c>
      <c r="P65" s="78">
        <f t="shared" si="11"/>
        <v>0</v>
      </c>
      <c r="Q65" s="78">
        <f t="shared" si="12"/>
        <v>6</v>
      </c>
      <c r="R65" s="78">
        <f t="shared" si="13"/>
        <v>0</v>
      </c>
    </row>
    <row r="66" spans="1:19">
      <c r="A66" s="80">
        <f t="shared" si="14"/>
        <v>45911</v>
      </c>
      <c r="B66" s="84" t="str">
        <f t="shared" si="8"/>
        <v>(木)</v>
      </c>
      <c r="C66" s="93" t="s">
        <v>63</v>
      </c>
      <c r="D66" s="100" t="str">
        <f>IF(C66="対象期間",COUNTIF(C$56:C66,"対象期間"),"")</f>
        <v/>
      </c>
      <c r="E66" s="108"/>
      <c r="F66" s="117" t="str">
        <f>IF(E66="閉所",COUNTIF(E$56:E66,"閉所"),"")</f>
        <v/>
      </c>
      <c r="G66" s="124"/>
      <c r="H66" s="80">
        <f t="shared" si="15"/>
        <v>45941</v>
      </c>
      <c r="I66" s="84" t="str">
        <f t="shared" si="9"/>
        <v>(土)</v>
      </c>
      <c r="J66" s="93" t="s">
        <v>63</v>
      </c>
      <c r="K66" s="100" t="str">
        <f>IF(J66="対象期間",COUNTIF(J$56:J66,"対象期間"),"")</f>
        <v/>
      </c>
      <c r="L66" s="108"/>
      <c r="M66" s="117" t="str">
        <f>IF(L66="閉所",COUNTIF(L$56:L66,"閉所"),"")</f>
        <v/>
      </c>
      <c r="N66" s="131"/>
      <c r="O66" s="78">
        <f t="shared" si="10"/>
        <v>5</v>
      </c>
      <c r="P66" s="78">
        <f t="shared" si="11"/>
        <v>0</v>
      </c>
      <c r="Q66" s="78">
        <f t="shared" si="12"/>
        <v>7</v>
      </c>
      <c r="R66" s="78">
        <f t="shared" si="13"/>
        <v>0</v>
      </c>
      <c r="S66" s="78" t="s">
        <v>29</v>
      </c>
    </row>
    <row r="67" spans="1:19">
      <c r="A67" s="80">
        <f t="shared" si="14"/>
        <v>45912</v>
      </c>
      <c r="B67" s="84" t="str">
        <f t="shared" si="8"/>
        <v>(金)</v>
      </c>
      <c r="C67" s="93" t="s">
        <v>63</v>
      </c>
      <c r="D67" s="100" t="str">
        <f>IF(C67="対象期間",COUNTIF(C$56:C67,"対象期間"),"")</f>
        <v/>
      </c>
      <c r="E67" s="108"/>
      <c r="F67" s="117" t="str">
        <f>IF(E67="閉所",COUNTIF(E$56:E67,"閉所"),"")</f>
        <v/>
      </c>
      <c r="G67" s="124"/>
      <c r="H67" s="80">
        <f t="shared" si="15"/>
        <v>45942</v>
      </c>
      <c r="I67" s="84" t="str">
        <f t="shared" si="9"/>
        <v>(日)</v>
      </c>
      <c r="J67" s="93" t="s">
        <v>63</v>
      </c>
      <c r="K67" s="100" t="str">
        <f>IF(J67="対象期間",COUNTIF(J$56:J67,"対象期間"),"")</f>
        <v/>
      </c>
      <c r="L67" s="108"/>
      <c r="M67" s="117" t="str">
        <f>IF(L67="閉所",COUNTIF(L$56:L67,"閉所"),"")</f>
        <v/>
      </c>
      <c r="N67" s="131"/>
      <c r="O67" s="78">
        <f t="shared" si="10"/>
        <v>6</v>
      </c>
      <c r="P67" s="78">
        <f t="shared" si="11"/>
        <v>0</v>
      </c>
      <c r="Q67" s="78">
        <f t="shared" si="12"/>
        <v>1</v>
      </c>
      <c r="R67" s="78">
        <f t="shared" si="13"/>
        <v>0</v>
      </c>
    </row>
    <row r="68" spans="1:19">
      <c r="A68" s="80">
        <f t="shared" si="14"/>
        <v>45913</v>
      </c>
      <c r="B68" s="84" t="str">
        <f t="shared" si="8"/>
        <v>(土)</v>
      </c>
      <c r="C68" s="93" t="s">
        <v>63</v>
      </c>
      <c r="D68" s="100" t="str">
        <f>IF(C68="対象期間",COUNTIF(C$56:C68,"対象期間"),"")</f>
        <v/>
      </c>
      <c r="E68" s="108"/>
      <c r="F68" s="117" t="str">
        <f>IF(E68="閉所",COUNTIF(E$56:E68,"閉所"),"")</f>
        <v/>
      </c>
      <c r="G68" s="124"/>
      <c r="H68" s="80">
        <f t="shared" si="15"/>
        <v>45943</v>
      </c>
      <c r="I68" s="84" t="str">
        <f t="shared" si="9"/>
        <v>(月)</v>
      </c>
      <c r="J68" s="93" t="s">
        <v>63</v>
      </c>
      <c r="K68" s="100" t="str">
        <f>IF(J68="対象期間",COUNTIF(J$56:J68,"対象期間"),"")</f>
        <v/>
      </c>
      <c r="L68" s="108"/>
      <c r="M68" s="117" t="str">
        <f>IF(L68="閉所",COUNTIF(L$56:L68,"閉所"),"")</f>
        <v/>
      </c>
      <c r="N68" s="131"/>
      <c r="O68" s="78">
        <f t="shared" si="10"/>
        <v>7</v>
      </c>
      <c r="P68" s="78">
        <f t="shared" si="11"/>
        <v>0</v>
      </c>
      <c r="Q68" s="78">
        <f t="shared" si="12"/>
        <v>2</v>
      </c>
      <c r="R68" s="78">
        <f t="shared" si="13"/>
        <v>0</v>
      </c>
      <c r="S68" s="78" t="s">
        <v>35</v>
      </c>
    </row>
    <row r="69" spans="1:19">
      <c r="A69" s="80">
        <f t="shared" si="14"/>
        <v>45914</v>
      </c>
      <c r="B69" s="84" t="str">
        <f t="shared" si="8"/>
        <v>(日)</v>
      </c>
      <c r="C69" s="93" t="s">
        <v>63</v>
      </c>
      <c r="D69" s="100" t="str">
        <f>IF(C69="対象期間",COUNTIF(C$56:C69,"対象期間"),"")</f>
        <v/>
      </c>
      <c r="E69" s="108"/>
      <c r="F69" s="117" t="str">
        <f>IF(E69="閉所",COUNTIF(E$56:E69,"閉所"),"")</f>
        <v/>
      </c>
      <c r="G69" s="124"/>
      <c r="H69" s="80">
        <f t="shared" si="15"/>
        <v>45944</v>
      </c>
      <c r="I69" s="84" t="str">
        <f t="shared" si="9"/>
        <v>(火)</v>
      </c>
      <c r="J69" s="93" t="s">
        <v>63</v>
      </c>
      <c r="K69" s="100" t="str">
        <f>IF(J69="対象期間",COUNTIF(J$56:J69,"対象期間"),"")</f>
        <v/>
      </c>
      <c r="L69" s="108"/>
      <c r="M69" s="117" t="str">
        <f>IF(L69="閉所",COUNTIF(L$56:L69,"閉所"),"")</f>
        <v/>
      </c>
      <c r="N69" s="131"/>
      <c r="O69" s="78">
        <f t="shared" si="10"/>
        <v>1</v>
      </c>
      <c r="P69" s="78">
        <f t="shared" si="11"/>
        <v>0</v>
      </c>
      <c r="Q69" s="78">
        <f t="shared" si="12"/>
        <v>3</v>
      </c>
      <c r="R69" s="78">
        <f t="shared" si="13"/>
        <v>0</v>
      </c>
      <c r="S69" s="78" t="s">
        <v>72</v>
      </c>
    </row>
    <row r="70" spans="1:19">
      <c r="A70" s="80">
        <f t="shared" si="14"/>
        <v>45915</v>
      </c>
      <c r="B70" s="84" t="str">
        <f t="shared" si="8"/>
        <v>(月)</v>
      </c>
      <c r="C70" s="93" t="s">
        <v>63</v>
      </c>
      <c r="D70" s="100" t="str">
        <f>IF(C70="対象期間",COUNTIF(C$56:C70,"対象期間"),"")</f>
        <v/>
      </c>
      <c r="E70" s="108"/>
      <c r="F70" s="117" t="str">
        <f>IF(E70="閉所",COUNTIF(E$56:E70,"閉所"),"")</f>
        <v/>
      </c>
      <c r="G70" s="124"/>
      <c r="H70" s="80">
        <f t="shared" si="15"/>
        <v>45945</v>
      </c>
      <c r="I70" s="84" t="str">
        <f t="shared" si="9"/>
        <v>(水)</v>
      </c>
      <c r="J70" s="93" t="s">
        <v>63</v>
      </c>
      <c r="K70" s="100" t="str">
        <f>IF(J70="対象期間",COUNTIF(J$56:J70,"対象期間"),"")</f>
        <v/>
      </c>
      <c r="L70" s="108"/>
      <c r="M70" s="117" t="str">
        <f>IF(L70="閉所",COUNTIF(L$56:L70,"閉所"),"")</f>
        <v/>
      </c>
      <c r="N70" s="131"/>
      <c r="O70" s="78">
        <f t="shared" si="10"/>
        <v>2</v>
      </c>
      <c r="P70" s="78">
        <f t="shared" si="11"/>
        <v>0</v>
      </c>
      <c r="Q70" s="78">
        <f t="shared" si="12"/>
        <v>4</v>
      </c>
      <c r="R70" s="78">
        <f t="shared" si="13"/>
        <v>0</v>
      </c>
      <c r="S70" s="78" t="s">
        <v>73</v>
      </c>
    </row>
    <row r="71" spans="1:19">
      <c r="A71" s="80">
        <f t="shared" si="14"/>
        <v>45916</v>
      </c>
      <c r="B71" s="84" t="str">
        <f t="shared" si="8"/>
        <v>(火)</v>
      </c>
      <c r="C71" s="93" t="s">
        <v>63</v>
      </c>
      <c r="D71" s="100" t="str">
        <f>IF(C71="対象期間",COUNTIF(C$56:C71,"対象期間"),"")</f>
        <v/>
      </c>
      <c r="E71" s="108"/>
      <c r="F71" s="117" t="str">
        <f>IF(E71="閉所",COUNTIF(E$56:E71,"閉所"),"")</f>
        <v/>
      </c>
      <c r="G71" s="124"/>
      <c r="H71" s="80">
        <f t="shared" si="15"/>
        <v>45946</v>
      </c>
      <c r="I71" s="84" t="str">
        <f t="shared" si="9"/>
        <v>(木)</v>
      </c>
      <c r="J71" s="93" t="s">
        <v>63</v>
      </c>
      <c r="K71" s="100" t="str">
        <f>IF(J71="対象期間",COUNTIF(J$56:J71,"対象期間"),"")</f>
        <v/>
      </c>
      <c r="L71" s="108"/>
      <c r="M71" s="117" t="str">
        <f>IF(L71="閉所",COUNTIF(L$56:L71,"閉所"),"")</f>
        <v/>
      </c>
      <c r="N71" s="131"/>
      <c r="O71" s="78">
        <f t="shared" si="10"/>
        <v>3</v>
      </c>
      <c r="P71" s="78">
        <f t="shared" si="11"/>
        <v>0</v>
      </c>
      <c r="Q71" s="78">
        <f t="shared" si="12"/>
        <v>5</v>
      </c>
      <c r="R71" s="78">
        <f t="shared" si="13"/>
        <v>0</v>
      </c>
      <c r="S71" s="78" t="s">
        <v>46</v>
      </c>
    </row>
    <row r="72" spans="1:19">
      <c r="A72" s="80">
        <f t="shared" si="14"/>
        <v>45917</v>
      </c>
      <c r="B72" s="84" t="str">
        <f t="shared" si="8"/>
        <v>(水)</v>
      </c>
      <c r="C72" s="93" t="s">
        <v>63</v>
      </c>
      <c r="D72" s="100" t="str">
        <f>IF(C72="対象期間",COUNTIF(C$56:C72,"対象期間"),"")</f>
        <v/>
      </c>
      <c r="E72" s="108"/>
      <c r="F72" s="117" t="str">
        <f>IF(E72="閉所",COUNTIF(E$56:E72,"閉所"),"")</f>
        <v/>
      </c>
      <c r="G72" s="124"/>
      <c r="H72" s="80">
        <f t="shared" si="15"/>
        <v>45947</v>
      </c>
      <c r="I72" s="84" t="str">
        <f t="shared" si="9"/>
        <v>(金)</v>
      </c>
      <c r="J72" s="93" t="s">
        <v>63</v>
      </c>
      <c r="K72" s="100" t="str">
        <f>IF(J72="対象期間",COUNTIF(J$56:J72,"対象期間"),"")</f>
        <v/>
      </c>
      <c r="L72" s="108"/>
      <c r="M72" s="117" t="str">
        <f>IF(L72="閉所",COUNTIF(L$56:L72,"閉所"),"")</f>
        <v/>
      </c>
      <c r="N72" s="131"/>
      <c r="O72" s="78">
        <f t="shared" si="10"/>
        <v>4</v>
      </c>
      <c r="P72" s="78">
        <f t="shared" si="11"/>
        <v>0</v>
      </c>
      <c r="Q72" s="78">
        <f t="shared" si="12"/>
        <v>6</v>
      </c>
      <c r="R72" s="78">
        <f t="shared" si="13"/>
        <v>0</v>
      </c>
    </row>
    <row r="73" spans="1:19">
      <c r="A73" s="80">
        <f t="shared" si="14"/>
        <v>45918</v>
      </c>
      <c r="B73" s="84" t="str">
        <f t="shared" si="8"/>
        <v>(木)</v>
      </c>
      <c r="C73" s="93" t="s">
        <v>63</v>
      </c>
      <c r="D73" s="100" t="str">
        <f>IF(C73="対象期間",COUNTIF(C$56:C73,"対象期間"),"")</f>
        <v/>
      </c>
      <c r="E73" s="108"/>
      <c r="F73" s="117" t="str">
        <f>IF(E73="閉所",COUNTIF(E$56:E73,"閉所"),"")</f>
        <v/>
      </c>
      <c r="G73" s="124"/>
      <c r="H73" s="80">
        <f t="shared" si="15"/>
        <v>45948</v>
      </c>
      <c r="I73" s="84" t="str">
        <f t="shared" si="9"/>
        <v>(土)</v>
      </c>
      <c r="J73" s="93" t="s">
        <v>63</v>
      </c>
      <c r="K73" s="100" t="str">
        <f>IF(J73="対象期間",COUNTIF(J$56:J73,"対象期間"),"")</f>
        <v/>
      </c>
      <c r="L73" s="108"/>
      <c r="M73" s="117" t="str">
        <f>IF(L73="閉所",COUNTIF(L$56:L73,"閉所"),"")</f>
        <v/>
      </c>
      <c r="N73" s="131"/>
      <c r="O73" s="78">
        <f t="shared" si="10"/>
        <v>5</v>
      </c>
      <c r="P73" s="78">
        <f t="shared" si="11"/>
        <v>0</v>
      </c>
      <c r="Q73" s="78">
        <f t="shared" si="12"/>
        <v>7</v>
      </c>
      <c r="R73" s="78">
        <f t="shared" si="13"/>
        <v>0</v>
      </c>
    </row>
    <row r="74" spans="1:19">
      <c r="A74" s="80">
        <f t="shared" si="14"/>
        <v>45919</v>
      </c>
      <c r="B74" s="84" t="str">
        <f t="shared" si="8"/>
        <v>(金)</v>
      </c>
      <c r="C74" s="93" t="s">
        <v>63</v>
      </c>
      <c r="D74" s="100" t="str">
        <f>IF(C74="対象期間",COUNTIF(C$56:C74,"対象期間"),"")</f>
        <v/>
      </c>
      <c r="E74" s="108"/>
      <c r="F74" s="117" t="str">
        <f>IF(E74="閉所",COUNTIF(E$56:E74,"閉所"),"")</f>
        <v/>
      </c>
      <c r="G74" s="124"/>
      <c r="H74" s="80">
        <f t="shared" si="15"/>
        <v>45949</v>
      </c>
      <c r="I74" s="84" t="str">
        <f t="shared" si="9"/>
        <v>(日)</v>
      </c>
      <c r="J74" s="93" t="s">
        <v>63</v>
      </c>
      <c r="K74" s="100" t="str">
        <f>IF(J74="対象期間",COUNTIF(J$56:J74,"対象期間"),"")</f>
        <v/>
      </c>
      <c r="L74" s="108"/>
      <c r="M74" s="117" t="str">
        <f>IF(L74="閉所",COUNTIF(L$56:L74,"閉所"),"")</f>
        <v/>
      </c>
      <c r="N74" s="131"/>
      <c r="O74" s="78">
        <f t="shared" si="10"/>
        <v>6</v>
      </c>
      <c r="P74" s="78">
        <f t="shared" si="11"/>
        <v>0</v>
      </c>
      <c r="Q74" s="78">
        <f t="shared" si="12"/>
        <v>1</v>
      </c>
      <c r="R74" s="78">
        <f t="shared" si="13"/>
        <v>0</v>
      </c>
    </row>
    <row r="75" spans="1:19">
      <c r="A75" s="80">
        <f t="shared" si="14"/>
        <v>45920</v>
      </c>
      <c r="B75" s="84" t="str">
        <f t="shared" si="8"/>
        <v>(土)</v>
      </c>
      <c r="C75" s="93" t="s">
        <v>63</v>
      </c>
      <c r="D75" s="100" t="str">
        <f>IF(C75="対象期間",COUNTIF(C$56:C75,"対象期間"),"")</f>
        <v/>
      </c>
      <c r="E75" s="108"/>
      <c r="F75" s="117" t="str">
        <f>IF(E75="閉所",COUNTIF(E$56:E75,"閉所"),"")</f>
        <v/>
      </c>
      <c r="G75" s="124"/>
      <c r="H75" s="80">
        <f t="shared" si="15"/>
        <v>45950</v>
      </c>
      <c r="I75" s="84" t="str">
        <f t="shared" si="9"/>
        <v>(月)</v>
      </c>
      <c r="J75" s="93" t="s">
        <v>63</v>
      </c>
      <c r="K75" s="100" t="str">
        <f>IF(J75="対象期間",COUNTIF(J$56:J75,"対象期間"),"")</f>
        <v/>
      </c>
      <c r="L75" s="108"/>
      <c r="M75" s="117" t="str">
        <f>IF(L75="閉所",COUNTIF(L$56:L75,"閉所"),"")</f>
        <v/>
      </c>
      <c r="N75" s="131"/>
      <c r="O75" s="78">
        <f t="shared" si="10"/>
        <v>7</v>
      </c>
      <c r="P75" s="78">
        <f t="shared" si="11"/>
        <v>0</v>
      </c>
      <c r="Q75" s="78">
        <f t="shared" si="12"/>
        <v>2</v>
      </c>
      <c r="R75" s="78">
        <f t="shared" si="13"/>
        <v>0</v>
      </c>
    </row>
    <row r="76" spans="1:19">
      <c r="A76" s="80">
        <f t="shared" si="14"/>
        <v>45921</v>
      </c>
      <c r="B76" s="84" t="str">
        <f t="shared" si="8"/>
        <v>(日)</v>
      </c>
      <c r="C76" s="93" t="s">
        <v>63</v>
      </c>
      <c r="D76" s="100" t="str">
        <f>IF(C76="対象期間",COUNTIF(C$56:C76,"対象期間"),"")</f>
        <v/>
      </c>
      <c r="E76" s="108"/>
      <c r="F76" s="117" t="str">
        <f>IF(E76="閉所",COUNTIF(E$56:E76,"閉所"),"")</f>
        <v/>
      </c>
      <c r="G76" s="124"/>
      <c r="H76" s="80">
        <f t="shared" si="15"/>
        <v>45951</v>
      </c>
      <c r="I76" s="84" t="str">
        <f t="shared" si="9"/>
        <v>(火)</v>
      </c>
      <c r="J76" s="93" t="s">
        <v>63</v>
      </c>
      <c r="K76" s="100" t="str">
        <f>IF(J76="対象期間",COUNTIF(J$56:J76,"対象期間"),"")</f>
        <v/>
      </c>
      <c r="L76" s="108"/>
      <c r="M76" s="117" t="str">
        <f>IF(L76="閉所",COUNTIF(L$56:L76,"閉所"),"")</f>
        <v/>
      </c>
      <c r="N76" s="131"/>
      <c r="O76" s="78">
        <f t="shared" si="10"/>
        <v>1</v>
      </c>
      <c r="P76" s="78">
        <f t="shared" si="11"/>
        <v>0</v>
      </c>
      <c r="Q76" s="78">
        <f t="shared" si="12"/>
        <v>3</v>
      </c>
      <c r="R76" s="78">
        <f t="shared" si="13"/>
        <v>0</v>
      </c>
    </row>
    <row r="77" spans="1:19">
      <c r="A77" s="80">
        <f t="shared" si="14"/>
        <v>45922</v>
      </c>
      <c r="B77" s="84" t="str">
        <f t="shared" si="8"/>
        <v>(月)</v>
      </c>
      <c r="C77" s="93" t="s">
        <v>63</v>
      </c>
      <c r="D77" s="100" t="str">
        <f>IF(C77="対象期間",COUNTIF(C$56:C77,"対象期間"),"")</f>
        <v/>
      </c>
      <c r="E77" s="108"/>
      <c r="F77" s="117" t="str">
        <f>IF(E77="閉所",COUNTIF(E$56:E77,"閉所"),"")</f>
        <v/>
      </c>
      <c r="G77" s="124"/>
      <c r="H77" s="80">
        <f t="shared" si="15"/>
        <v>45952</v>
      </c>
      <c r="I77" s="84" t="str">
        <f t="shared" si="9"/>
        <v>(水)</v>
      </c>
      <c r="J77" s="93" t="s">
        <v>63</v>
      </c>
      <c r="K77" s="100" t="str">
        <f>IF(J77="対象期間",COUNTIF(J$56:J77,"対象期間"),"")</f>
        <v/>
      </c>
      <c r="L77" s="108"/>
      <c r="M77" s="117" t="str">
        <f>IF(L77="閉所",COUNTIF(L$56:L77,"閉所"),"")</f>
        <v/>
      </c>
      <c r="N77" s="131"/>
      <c r="O77" s="78">
        <f t="shared" si="10"/>
        <v>2</v>
      </c>
      <c r="P77" s="78">
        <f t="shared" si="11"/>
        <v>0</v>
      </c>
      <c r="Q77" s="78">
        <f t="shared" si="12"/>
        <v>4</v>
      </c>
      <c r="R77" s="78">
        <f t="shared" si="13"/>
        <v>0</v>
      </c>
    </row>
    <row r="78" spans="1:19">
      <c r="A78" s="80">
        <f t="shared" si="14"/>
        <v>45923</v>
      </c>
      <c r="B78" s="84" t="str">
        <f t="shared" si="8"/>
        <v>(火)</v>
      </c>
      <c r="C78" s="93" t="s">
        <v>63</v>
      </c>
      <c r="D78" s="100" t="str">
        <f>IF(C78="対象期間",COUNTIF(C$56:C78,"対象期間"),"")</f>
        <v/>
      </c>
      <c r="E78" s="108"/>
      <c r="F78" s="117" t="str">
        <f>IF(E78="閉所",COUNTIF(E$56:E78,"閉所"),"")</f>
        <v/>
      </c>
      <c r="G78" s="124"/>
      <c r="H78" s="80">
        <f t="shared" si="15"/>
        <v>45953</v>
      </c>
      <c r="I78" s="84" t="str">
        <f t="shared" si="9"/>
        <v>(木)</v>
      </c>
      <c r="J78" s="93" t="s">
        <v>63</v>
      </c>
      <c r="K78" s="100" t="str">
        <f>IF(J78="対象期間",COUNTIF(J$56:J78,"対象期間"),"")</f>
        <v/>
      </c>
      <c r="L78" s="108"/>
      <c r="M78" s="117" t="str">
        <f>IF(L78="閉所",COUNTIF(L$56:L78,"閉所"),"")</f>
        <v/>
      </c>
      <c r="N78" s="131"/>
      <c r="O78" s="78">
        <f t="shared" si="10"/>
        <v>3</v>
      </c>
      <c r="P78" s="78">
        <f t="shared" si="11"/>
        <v>0</v>
      </c>
      <c r="Q78" s="78">
        <f t="shared" si="12"/>
        <v>5</v>
      </c>
      <c r="R78" s="78">
        <f t="shared" si="13"/>
        <v>0</v>
      </c>
    </row>
    <row r="79" spans="1:19">
      <c r="A79" s="80">
        <f t="shared" si="14"/>
        <v>45924</v>
      </c>
      <c r="B79" s="84" t="str">
        <f t="shared" si="8"/>
        <v>(水)</v>
      </c>
      <c r="C79" s="93" t="s">
        <v>63</v>
      </c>
      <c r="D79" s="100" t="str">
        <f>IF(C79="対象期間",COUNTIF(C$56:C79,"対象期間"),"")</f>
        <v/>
      </c>
      <c r="E79" s="108"/>
      <c r="F79" s="117" t="str">
        <f>IF(E79="閉所",COUNTIF(E$56:E79,"閉所"),"")</f>
        <v/>
      </c>
      <c r="G79" s="124"/>
      <c r="H79" s="80">
        <f t="shared" si="15"/>
        <v>45954</v>
      </c>
      <c r="I79" s="84" t="str">
        <f t="shared" si="9"/>
        <v>(金)</v>
      </c>
      <c r="J79" s="93" t="s">
        <v>63</v>
      </c>
      <c r="K79" s="100" t="str">
        <f>IF(J79="対象期間",COUNTIF(J$56:J79,"対象期間"),"")</f>
        <v/>
      </c>
      <c r="L79" s="108"/>
      <c r="M79" s="117" t="str">
        <f>IF(L79="閉所",COUNTIF(L$56:L79,"閉所"),"")</f>
        <v/>
      </c>
      <c r="N79" s="131"/>
      <c r="O79" s="78">
        <f t="shared" si="10"/>
        <v>4</v>
      </c>
      <c r="P79" s="78">
        <f t="shared" si="11"/>
        <v>0</v>
      </c>
      <c r="Q79" s="78">
        <f t="shared" si="12"/>
        <v>6</v>
      </c>
      <c r="R79" s="78">
        <f t="shared" si="13"/>
        <v>0</v>
      </c>
    </row>
    <row r="80" spans="1:19">
      <c r="A80" s="80">
        <f t="shared" si="14"/>
        <v>45925</v>
      </c>
      <c r="B80" s="84" t="str">
        <f t="shared" si="8"/>
        <v>(木)</v>
      </c>
      <c r="C80" s="93" t="s">
        <v>63</v>
      </c>
      <c r="D80" s="100" t="str">
        <f>IF(C80="対象期間",COUNTIF(C$56:C80,"対象期間"),"")</f>
        <v/>
      </c>
      <c r="E80" s="108"/>
      <c r="F80" s="117" t="str">
        <f>IF(E80="閉所",COUNTIF(E$56:E80,"閉所"),"")</f>
        <v/>
      </c>
      <c r="G80" s="124"/>
      <c r="H80" s="80">
        <f t="shared" si="15"/>
        <v>45955</v>
      </c>
      <c r="I80" s="84" t="str">
        <f t="shared" si="9"/>
        <v>(土)</v>
      </c>
      <c r="J80" s="93" t="s">
        <v>63</v>
      </c>
      <c r="K80" s="100" t="str">
        <f>IF(J80="対象期間",COUNTIF(J$56:J80,"対象期間"),"")</f>
        <v/>
      </c>
      <c r="L80" s="108"/>
      <c r="M80" s="117" t="str">
        <f>IF(L80="閉所",COUNTIF(L$56:L80,"閉所"),"")</f>
        <v/>
      </c>
      <c r="N80" s="131"/>
      <c r="O80" s="78">
        <f t="shared" si="10"/>
        <v>5</v>
      </c>
      <c r="P80" s="78">
        <f t="shared" si="11"/>
        <v>0</v>
      </c>
      <c r="Q80" s="78">
        <f t="shared" si="12"/>
        <v>7</v>
      </c>
      <c r="R80" s="78">
        <f t="shared" si="13"/>
        <v>0</v>
      </c>
    </row>
    <row r="81" spans="1:18">
      <c r="A81" s="80">
        <f t="shared" si="14"/>
        <v>45926</v>
      </c>
      <c r="B81" s="84" t="str">
        <f t="shared" si="8"/>
        <v>(金)</v>
      </c>
      <c r="C81" s="93" t="s">
        <v>63</v>
      </c>
      <c r="D81" s="100" t="str">
        <f>IF(C81="対象期間",COUNTIF(C$56:C81,"対象期間"),"")</f>
        <v/>
      </c>
      <c r="E81" s="108"/>
      <c r="F81" s="117" t="str">
        <f>IF(E81="閉所",COUNTIF(E$56:E81,"閉所"),"")</f>
        <v/>
      </c>
      <c r="G81" s="124"/>
      <c r="H81" s="80">
        <f t="shared" si="15"/>
        <v>45956</v>
      </c>
      <c r="I81" s="84" t="str">
        <f t="shared" si="9"/>
        <v>(日)</v>
      </c>
      <c r="J81" s="93" t="s">
        <v>63</v>
      </c>
      <c r="K81" s="100" t="str">
        <f>IF(J81="対象期間",COUNTIF(J$56:J81,"対象期間"),"")</f>
        <v/>
      </c>
      <c r="L81" s="108"/>
      <c r="M81" s="117" t="str">
        <f>IF(L81="閉所",COUNTIF(L$56:L81,"閉所"),"")</f>
        <v/>
      </c>
      <c r="N81" s="131"/>
      <c r="O81" s="78">
        <f t="shared" si="10"/>
        <v>6</v>
      </c>
      <c r="P81" s="78">
        <f t="shared" si="11"/>
        <v>0</v>
      </c>
      <c r="Q81" s="78">
        <f t="shared" si="12"/>
        <v>1</v>
      </c>
      <c r="R81" s="78">
        <f t="shared" si="13"/>
        <v>0</v>
      </c>
    </row>
    <row r="82" spans="1:18">
      <c r="A82" s="80">
        <f t="shared" si="14"/>
        <v>45927</v>
      </c>
      <c r="B82" s="84" t="str">
        <f t="shared" si="8"/>
        <v>(土)</v>
      </c>
      <c r="C82" s="93" t="s">
        <v>63</v>
      </c>
      <c r="D82" s="100" t="str">
        <f>IF(C82="対象期間",COUNTIF(C$56:C82,"対象期間"),"")</f>
        <v/>
      </c>
      <c r="E82" s="108"/>
      <c r="F82" s="117" t="str">
        <f>IF(E82="閉所",COUNTIF(E$56:E82,"閉所"),"")</f>
        <v/>
      </c>
      <c r="G82" s="124"/>
      <c r="H82" s="80">
        <f t="shared" si="15"/>
        <v>45957</v>
      </c>
      <c r="I82" s="84" t="str">
        <f t="shared" si="9"/>
        <v>(月)</v>
      </c>
      <c r="J82" s="93" t="s">
        <v>63</v>
      </c>
      <c r="K82" s="100" t="str">
        <f>IF(J82="対象期間",COUNTIF(J$56:J82,"対象期間"),"")</f>
        <v/>
      </c>
      <c r="L82" s="108"/>
      <c r="M82" s="117" t="str">
        <f>IF(L82="閉所",COUNTIF(L$56:L82,"閉所"),"")</f>
        <v/>
      </c>
      <c r="N82" s="131"/>
      <c r="O82" s="78">
        <f t="shared" si="10"/>
        <v>7</v>
      </c>
      <c r="P82" s="78">
        <f t="shared" si="11"/>
        <v>0</v>
      </c>
      <c r="Q82" s="78">
        <f t="shared" si="12"/>
        <v>2</v>
      </c>
      <c r="R82" s="78">
        <f t="shared" si="13"/>
        <v>0</v>
      </c>
    </row>
    <row r="83" spans="1:18">
      <c r="A83" s="80">
        <f t="shared" si="14"/>
        <v>45928</v>
      </c>
      <c r="B83" s="84" t="str">
        <f t="shared" si="8"/>
        <v>(日)</v>
      </c>
      <c r="C83" s="93" t="s">
        <v>63</v>
      </c>
      <c r="D83" s="100" t="str">
        <f>IF(C83="対象期間",COUNTIF(C$56:C83,"対象期間"),"")</f>
        <v/>
      </c>
      <c r="E83" s="108"/>
      <c r="F83" s="117" t="str">
        <f>IF(E83="閉所",COUNTIF(E$56:E83,"閉所"),"")</f>
        <v/>
      </c>
      <c r="G83" s="124"/>
      <c r="H83" s="80">
        <f t="shared" si="15"/>
        <v>45958</v>
      </c>
      <c r="I83" s="84" t="str">
        <f t="shared" si="9"/>
        <v>(火)</v>
      </c>
      <c r="J83" s="93" t="s">
        <v>63</v>
      </c>
      <c r="K83" s="100" t="str">
        <f>IF(J83="対象期間",COUNTIF(J$56:J83,"対象期間"),"")</f>
        <v/>
      </c>
      <c r="L83" s="108"/>
      <c r="M83" s="117" t="str">
        <f>IF(L83="閉所",COUNTIF(L$56:L83,"閉所"),"")</f>
        <v/>
      </c>
      <c r="N83" s="131"/>
      <c r="O83" s="78">
        <f t="shared" si="10"/>
        <v>1</v>
      </c>
      <c r="P83" s="78">
        <f t="shared" si="11"/>
        <v>0</v>
      </c>
      <c r="Q83" s="78">
        <f t="shared" si="12"/>
        <v>3</v>
      </c>
      <c r="R83" s="78">
        <f t="shared" si="13"/>
        <v>0</v>
      </c>
    </row>
    <row r="84" spans="1:18">
      <c r="A84" s="80">
        <f t="shared" si="14"/>
        <v>45929</v>
      </c>
      <c r="B84" s="84" t="str">
        <f t="shared" si="8"/>
        <v>(月)</v>
      </c>
      <c r="C84" s="93" t="s">
        <v>63</v>
      </c>
      <c r="D84" s="100" t="str">
        <f>IF(C84="対象期間",COUNTIF(C$56:C84,"対象期間"),"")</f>
        <v/>
      </c>
      <c r="E84" s="108"/>
      <c r="F84" s="117" t="str">
        <f>IF(E84="閉所",COUNTIF(E$56:E84,"閉所"),"")</f>
        <v/>
      </c>
      <c r="G84" s="124"/>
      <c r="H84" s="80">
        <f t="shared" si="15"/>
        <v>45959</v>
      </c>
      <c r="I84" s="84" t="str">
        <f t="shared" si="9"/>
        <v>(水)</v>
      </c>
      <c r="J84" s="93" t="s">
        <v>63</v>
      </c>
      <c r="K84" s="100" t="str">
        <f>IF(J84="対象期間",COUNTIF(J$56:J84,"対象期間"),"")</f>
        <v/>
      </c>
      <c r="L84" s="108"/>
      <c r="M84" s="117" t="str">
        <f>IF(L84="閉所",COUNTIF(L$56:L84,"閉所"),"")</f>
        <v/>
      </c>
      <c r="N84" s="131"/>
      <c r="O84" s="78">
        <f t="shared" si="10"/>
        <v>2</v>
      </c>
      <c r="P84" s="78">
        <f t="shared" si="11"/>
        <v>0</v>
      </c>
      <c r="Q84" s="78">
        <f t="shared" si="12"/>
        <v>4</v>
      </c>
      <c r="R84" s="78">
        <f t="shared" si="13"/>
        <v>0</v>
      </c>
    </row>
    <row r="85" spans="1:18">
      <c r="A85" s="80">
        <f t="shared" si="14"/>
        <v>45930</v>
      </c>
      <c r="B85" s="84" t="str">
        <f t="shared" si="8"/>
        <v>(火)</v>
      </c>
      <c r="C85" s="93" t="s">
        <v>63</v>
      </c>
      <c r="D85" s="100" t="str">
        <f>IF(C85="対象期間",COUNTIF(C$56:C85,"対象期間"),"")</f>
        <v/>
      </c>
      <c r="E85" s="108"/>
      <c r="F85" s="117" t="str">
        <f>IF(E85="閉所",COUNTIF(E$56:E85,"閉所"),"")</f>
        <v/>
      </c>
      <c r="G85" s="124"/>
      <c r="H85" s="80">
        <f t="shared" si="15"/>
        <v>45960</v>
      </c>
      <c r="I85" s="84" t="str">
        <f t="shared" si="9"/>
        <v>(木)</v>
      </c>
      <c r="J85" s="93" t="s">
        <v>63</v>
      </c>
      <c r="K85" s="100" t="str">
        <f>IF(J85="対象期間",COUNTIF(J$56:J85,"対象期間"),"")</f>
        <v/>
      </c>
      <c r="L85" s="108"/>
      <c r="M85" s="117" t="str">
        <f>IF(L85="閉所",COUNTIF(L$56:L85,"閉所"),"")</f>
        <v/>
      </c>
      <c r="N85" s="131"/>
      <c r="O85" s="78">
        <f t="shared" si="10"/>
        <v>3</v>
      </c>
      <c r="P85" s="78">
        <f t="shared" si="11"/>
        <v>0</v>
      </c>
      <c r="Q85" s="78">
        <f t="shared" si="12"/>
        <v>5</v>
      </c>
      <c r="R85" s="78">
        <f t="shared" si="13"/>
        <v>0</v>
      </c>
    </row>
    <row r="86" spans="1:18">
      <c r="A86" s="80">
        <f t="shared" si="14"/>
        <v>45931</v>
      </c>
      <c r="B86" s="84" t="str">
        <f t="shared" si="8"/>
        <v>(水)</v>
      </c>
      <c r="C86" s="93" t="s">
        <v>63</v>
      </c>
      <c r="D86" s="100" t="str">
        <f>IF(C86="対象期間",COUNTIF(C$56:C86,"対象期間"),"")</f>
        <v/>
      </c>
      <c r="E86" s="108"/>
      <c r="F86" s="117" t="str">
        <f>IF(E86="閉所",COUNTIF(E$56:E86,"閉所"),"")</f>
        <v/>
      </c>
      <c r="G86" s="124"/>
      <c r="H86" s="80"/>
      <c r="I86" s="84"/>
      <c r="J86" s="93" t="s">
        <v>63</v>
      </c>
      <c r="K86" s="100" t="str">
        <f>IF(J86="対象期間",COUNTIF(J$13:J86,"対象期間"),"")</f>
        <v/>
      </c>
      <c r="L86" s="108"/>
      <c r="M86" s="117" t="str">
        <f>IF(L86="閉所",COUNTIF(L$56:L86,"閉所"),"")</f>
        <v/>
      </c>
      <c r="N86" s="131"/>
      <c r="O86" s="78">
        <f t="shared" si="10"/>
        <v>4</v>
      </c>
      <c r="P86" s="78">
        <f t="shared" si="11"/>
        <v>0</v>
      </c>
      <c r="Q86" s="78">
        <f t="shared" si="12"/>
        <v>7</v>
      </c>
      <c r="R86" s="78">
        <f t="shared" si="13"/>
        <v>0</v>
      </c>
    </row>
    <row r="87" spans="1:18">
      <c r="A87" s="76" t="s">
        <v>26</v>
      </c>
      <c r="F87" s="111"/>
      <c r="G87" s="120" t="str">
        <f>G1</f>
        <v>計画</v>
      </c>
      <c r="H87" s="126"/>
      <c r="I87" s="78"/>
      <c r="J87" s="131"/>
      <c r="K87" s="131"/>
      <c r="L87" s="134"/>
      <c r="M87" s="134"/>
      <c r="N87" s="131"/>
    </row>
    <row r="88" spans="1:18">
      <c r="F88" s="111"/>
      <c r="G88" s="121"/>
      <c r="H88" s="127"/>
      <c r="I88" s="78"/>
      <c r="J88" s="132"/>
      <c r="K88" s="132"/>
      <c r="L88" s="135"/>
      <c r="M88" s="138"/>
      <c r="N88" s="139"/>
    </row>
    <row r="89" spans="1:18" ht="27.75" customHeight="1">
      <c r="A89" s="76" t="s">
        <v>60</v>
      </c>
      <c r="B89" s="81" t="str">
        <f>B3</f>
        <v>令和7年度［第37－Ｚ2202－01号］
清水港新興津緑地トイレ新築工事（機械設備）</v>
      </c>
      <c r="C89" s="81"/>
      <c r="D89" s="81"/>
      <c r="E89" s="81"/>
      <c r="F89" s="81"/>
      <c r="G89" s="81"/>
      <c r="H89" s="81"/>
      <c r="I89" s="130"/>
      <c r="J89" s="132"/>
      <c r="K89" s="132"/>
      <c r="L89" s="136"/>
      <c r="M89" s="139"/>
      <c r="N89" s="139"/>
      <c r="O89" s="78" t="s">
        <v>67</v>
      </c>
    </row>
    <row r="90" spans="1:18" ht="17.25">
      <c r="A90" s="76" t="s">
        <v>43</v>
      </c>
      <c r="B90" s="85">
        <f>B47</f>
        <v>45841</v>
      </c>
      <c r="C90" s="85"/>
      <c r="D90" s="101"/>
      <c r="E90" s="83" t="s">
        <v>64</v>
      </c>
      <c r="F90" s="118">
        <f>F47</f>
        <v>46052</v>
      </c>
      <c r="G90" s="125"/>
      <c r="H90" s="125"/>
      <c r="J90" s="133"/>
      <c r="K90" s="133"/>
      <c r="L90" s="136"/>
      <c r="M90" s="139"/>
      <c r="N90" s="140"/>
    </row>
    <row r="91" spans="1:18" ht="19.5" customHeight="1">
      <c r="B91" s="83"/>
      <c r="C91" s="94" t="s">
        <v>47</v>
      </c>
      <c r="D91" s="102"/>
      <c r="E91" s="110">
        <f>F91</f>
        <v>45962</v>
      </c>
      <c r="F91" s="119">
        <f>IFERROR(IF(YEAR(M48)&amp;"/"&amp;MONTH(M48)=YEAR(確認用シート!$O$6)&amp;"/"&amp;MONTH(確認用シート!$O$6),"",EDATE(M48,1)),"")</f>
        <v>45962</v>
      </c>
      <c r="G91" s="101"/>
      <c r="H91" s="129"/>
      <c r="J91" s="94" t="s">
        <v>47</v>
      </c>
      <c r="K91" s="102"/>
      <c r="L91" s="110">
        <f>M91</f>
        <v>45992</v>
      </c>
      <c r="M91" s="119">
        <f>IFERROR(IF(YEAR(F91)&amp;"/"&amp;MONTH(F91)=YEAR(確認用シート!$O$6)&amp;"/"&amp;MONTH(確認用シート!$O$6),"",EDATE(F91,1)),"")</f>
        <v>45992</v>
      </c>
      <c r="N91" s="141"/>
    </row>
    <row r="92" spans="1:18" ht="19.5" customHeight="1">
      <c r="B92" s="83"/>
      <c r="C92" s="88" t="s">
        <v>54</v>
      </c>
      <c r="D92" s="97"/>
      <c r="E92" s="105">
        <f>COUNTIF(C99:C129,"対象期間")</f>
        <v>0</v>
      </c>
      <c r="F92" s="113"/>
      <c r="G92" s="101"/>
      <c r="H92" s="129"/>
      <c r="J92" s="88" t="s">
        <v>54</v>
      </c>
      <c r="K92" s="97"/>
      <c r="L92" s="105">
        <f>COUNTIF(J99:J129,"対象期間")</f>
        <v>27</v>
      </c>
      <c r="M92" s="113"/>
      <c r="N92" s="141"/>
    </row>
    <row r="93" spans="1:18" ht="19.5" customHeight="1">
      <c r="B93" s="83"/>
      <c r="C93" s="88" t="s">
        <v>5</v>
      </c>
      <c r="D93" s="97"/>
      <c r="E93" s="105">
        <f>COUNTIF(P99:P129,"1")</f>
        <v>0</v>
      </c>
      <c r="F93" s="113"/>
      <c r="G93" s="101"/>
      <c r="H93" s="129"/>
      <c r="J93" s="88" t="s">
        <v>5</v>
      </c>
      <c r="K93" s="97"/>
      <c r="L93" s="105">
        <f>COUNTIF(R99:R129,"1")</f>
        <v>8</v>
      </c>
      <c r="M93" s="113"/>
      <c r="N93" s="141"/>
    </row>
    <row r="94" spans="1:18" ht="19.5" customHeight="1">
      <c r="B94" s="83"/>
      <c r="C94" s="89" t="str">
        <f>"閉所日･率（"&amp;G87&amp;"）"</f>
        <v>閉所日･率（計画）</v>
      </c>
      <c r="D94" s="98"/>
      <c r="E94" s="106">
        <f>COUNT(F99:F129)</f>
        <v>0</v>
      </c>
      <c r="F94" s="114" t="e">
        <f>ROUNDDOWN(E94/E92,3)</f>
        <v>#DIV/0!</v>
      </c>
      <c r="G94" s="101"/>
      <c r="H94" s="129"/>
      <c r="J94" s="89" t="str">
        <f>"閉所日･率（"&amp;G87&amp;"）"</f>
        <v>閉所日･率（計画）</v>
      </c>
      <c r="K94" s="98"/>
      <c r="L94" s="106">
        <f>COUNT(M99:M129)</f>
        <v>8</v>
      </c>
      <c r="M94" s="114">
        <f>ROUNDDOWN(L94/L92,3)</f>
        <v>0.29599999999999999</v>
      </c>
      <c r="N94" s="141"/>
    </row>
    <row r="95" spans="1:18" ht="19.5" customHeight="1">
      <c r="B95" s="83"/>
      <c r="C95" s="90" t="s">
        <v>24</v>
      </c>
      <c r="D95" s="99"/>
      <c r="E95" s="107" t="e">
        <f>IF(F94&gt;=0.285,"4週8休以上",IF(E94&gt;=E93,"4週8休以上","未達成"))</f>
        <v>#DIV/0!</v>
      </c>
      <c r="F95" s="115"/>
      <c r="G95" s="101"/>
      <c r="H95" s="129"/>
      <c r="J95" s="90" t="s">
        <v>24</v>
      </c>
      <c r="K95" s="99"/>
      <c r="L95" s="107" t="str">
        <f>IF(M94&gt;=0.285,"4週8休以上",IF(L94&gt;=L93,"4週8休以上","未達成"))</f>
        <v>4週8休以上</v>
      </c>
      <c r="M95" s="115"/>
      <c r="N95" s="141"/>
    </row>
    <row r="96" spans="1:18" ht="19.5" customHeight="1">
      <c r="J96" s="78"/>
      <c r="K96" s="111"/>
      <c r="L96" s="78"/>
      <c r="M96" s="78"/>
    </row>
    <row r="97" spans="1:19" ht="18" customHeight="1">
      <c r="A97" s="79"/>
      <c r="B97" s="79"/>
      <c r="C97" s="91" t="s">
        <v>62</v>
      </c>
      <c r="D97" s="91"/>
      <c r="E97" s="91" t="s">
        <v>61</v>
      </c>
      <c r="F97" s="91"/>
      <c r="H97" s="79"/>
      <c r="I97" s="79"/>
      <c r="J97" s="91" t="s">
        <v>62</v>
      </c>
      <c r="K97" s="91"/>
      <c r="L97" s="91" t="s">
        <v>61</v>
      </c>
      <c r="M97" s="91"/>
      <c r="N97" s="131"/>
    </row>
    <row r="98" spans="1:19">
      <c r="A98" s="79"/>
      <c r="B98" s="79"/>
      <c r="C98" s="92"/>
      <c r="D98" s="92"/>
      <c r="E98" s="92"/>
      <c r="F98" s="92"/>
      <c r="G98" s="123"/>
      <c r="H98" s="79"/>
      <c r="I98" s="79"/>
      <c r="J98" s="92"/>
      <c r="K98" s="92"/>
      <c r="L98" s="92"/>
      <c r="M98" s="92"/>
      <c r="N98" s="131"/>
    </row>
    <row r="99" spans="1:19">
      <c r="A99" s="80">
        <f>DATE(YEAR(F91),MONTH(F91),1)</f>
        <v>45962</v>
      </c>
      <c r="B99" s="84" t="str">
        <f t="shared" ref="B99:B129" si="16">TEXT(A99,"(aaa)")</f>
        <v>(土)</v>
      </c>
      <c r="C99" s="93" t="s">
        <v>63</v>
      </c>
      <c r="D99" s="100" t="str">
        <f>IF(C99="対象期間",COUNTIF(C$99:C99,"対象期間"),"")</f>
        <v/>
      </c>
      <c r="E99" s="108"/>
      <c r="F99" s="117" t="str">
        <f>IF(E99="閉所",COUNTIF(E$99:E99,"閉所"),"")</f>
        <v/>
      </c>
      <c r="G99" s="124"/>
      <c r="H99" s="80">
        <f>DATE(YEAR(M91),MONTH(M91),1)</f>
        <v>45992</v>
      </c>
      <c r="I99" s="84" t="str">
        <f t="shared" ref="I99:I129" si="17">TEXT(H99,"(aaa)")</f>
        <v>(月)</v>
      </c>
      <c r="J99" s="93" t="s">
        <v>63</v>
      </c>
      <c r="K99" s="100" t="str">
        <f>IF(J99="対象期間",COUNTIF(J$99:J99,"対象期間"),"")</f>
        <v/>
      </c>
      <c r="L99" s="108"/>
      <c r="M99" s="117" t="str">
        <f>IF(L99="閉所",COUNTIF(L$99:L99,"閉所"),"")</f>
        <v/>
      </c>
      <c r="N99" s="131"/>
      <c r="O99" s="78">
        <f t="shared" ref="O99:O129" si="18">WEEKDAY(A99)</f>
        <v>7</v>
      </c>
      <c r="P99" s="78">
        <f t="shared" ref="P99:P129" si="19">IF(C99="対象期間",IF(O99=1,1,0))+IF(C99="対象期間",IF(O99=7,1,0))</f>
        <v>0</v>
      </c>
      <c r="Q99" s="78">
        <f t="shared" ref="Q99:Q129" si="20">WEEKDAY(H99)</f>
        <v>2</v>
      </c>
      <c r="R99" s="78">
        <f t="shared" ref="R99:R129" si="21">IF(J99="対象期間",IF(Q99=1,1,0))+IF(J99="対象期間",IF(Q99=7,1,0))</f>
        <v>0</v>
      </c>
      <c r="S99" s="78" t="s">
        <v>11</v>
      </c>
    </row>
    <row r="100" spans="1:19">
      <c r="A100" s="80">
        <f t="shared" ref="A100:A129" si="22">A99+1</f>
        <v>45963</v>
      </c>
      <c r="B100" s="84" t="str">
        <f t="shared" si="16"/>
        <v>(日)</v>
      </c>
      <c r="C100" s="93" t="s">
        <v>63</v>
      </c>
      <c r="D100" s="100" t="str">
        <f>IF(C100="対象期間",COUNTIF(C$99:C100,"対象期間"),"")</f>
        <v/>
      </c>
      <c r="E100" s="108"/>
      <c r="F100" s="117" t="str">
        <f>IF(E100="閉所",COUNTIF(E$99:E100,"閉所"),"")</f>
        <v/>
      </c>
      <c r="G100" s="124"/>
      <c r="H100" s="80">
        <f t="shared" ref="H100:H129" si="23">H99+1</f>
        <v>45993</v>
      </c>
      <c r="I100" s="84" t="str">
        <f t="shared" si="17"/>
        <v>(火)</v>
      </c>
      <c r="J100" s="93" t="s">
        <v>11</v>
      </c>
      <c r="K100" s="100">
        <f>IF(J100="対象期間",COUNTIF(J$99:J100,"対象期間"),"")</f>
        <v>1</v>
      </c>
      <c r="L100" s="108"/>
      <c r="M100" s="117" t="str">
        <f>IF(L100="閉所",COUNTIF(L$99:L100,"閉所"),"")</f>
        <v/>
      </c>
      <c r="N100" s="131"/>
      <c r="O100" s="78">
        <f t="shared" si="18"/>
        <v>1</v>
      </c>
      <c r="P100" s="78">
        <f t="shared" si="19"/>
        <v>0</v>
      </c>
      <c r="Q100" s="78">
        <f t="shared" si="20"/>
        <v>3</v>
      </c>
      <c r="R100" s="78">
        <f t="shared" si="21"/>
        <v>0</v>
      </c>
      <c r="S100" s="78" t="s">
        <v>63</v>
      </c>
    </row>
    <row r="101" spans="1:19">
      <c r="A101" s="80">
        <f t="shared" si="22"/>
        <v>45964</v>
      </c>
      <c r="B101" s="84" t="str">
        <f t="shared" si="16"/>
        <v>(月)</v>
      </c>
      <c r="C101" s="93" t="s">
        <v>63</v>
      </c>
      <c r="D101" s="100" t="str">
        <f>IF(C101="対象期間",COUNTIF(C$99:C101,"対象期間"),"")</f>
        <v/>
      </c>
      <c r="E101" s="108"/>
      <c r="F101" s="117" t="str">
        <f>IF(E101="閉所",COUNTIF(E$99:E101,"閉所"),"")</f>
        <v/>
      </c>
      <c r="G101" s="124"/>
      <c r="H101" s="80">
        <f t="shared" si="23"/>
        <v>45994</v>
      </c>
      <c r="I101" s="84" t="str">
        <f t="shared" si="17"/>
        <v>(水)</v>
      </c>
      <c r="J101" s="93" t="s">
        <v>11</v>
      </c>
      <c r="K101" s="100">
        <f>IF(J101="対象期間",COUNTIF(J$99:J101,"対象期間"),"")</f>
        <v>2</v>
      </c>
      <c r="L101" s="108"/>
      <c r="M101" s="117" t="str">
        <f>IF(L101="閉所",COUNTIF(L$99:L101,"閉所"),"")</f>
        <v/>
      </c>
      <c r="N101" s="131"/>
      <c r="O101" s="78">
        <f t="shared" si="18"/>
        <v>2</v>
      </c>
      <c r="P101" s="78">
        <f t="shared" si="19"/>
        <v>0</v>
      </c>
      <c r="Q101" s="78">
        <f t="shared" si="20"/>
        <v>4</v>
      </c>
      <c r="R101" s="78">
        <f t="shared" si="21"/>
        <v>0</v>
      </c>
      <c r="S101" s="78" t="s">
        <v>56</v>
      </c>
    </row>
    <row r="102" spans="1:19">
      <c r="A102" s="80">
        <f t="shared" si="22"/>
        <v>45965</v>
      </c>
      <c r="B102" s="84" t="str">
        <f t="shared" si="16"/>
        <v>(火)</v>
      </c>
      <c r="C102" s="93" t="s">
        <v>63</v>
      </c>
      <c r="D102" s="100" t="str">
        <f>IF(C102="対象期間",COUNTIF(C$99:C102,"対象期間"),"")</f>
        <v/>
      </c>
      <c r="E102" s="108"/>
      <c r="F102" s="117" t="str">
        <f>IF(E102="閉所",COUNTIF(E$99:E102,"閉所"),"")</f>
        <v/>
      </c>
      <c r="G102" s="124"/>
      <c r="H102" s="80">
        <f t="shared" si="23"/>
        <v>45995</v>
      </c>
      <c r="I102" s="84" t="str">
        <f t="shared" si="17"/>
        <v>(木)</v>
      </c>
      <c r="J102" s="93" t="s">
        <v>11</v>
      </c>
      <c r="K102" s="100">
        <f>IF(J102="対象期間",COUNTIF(J$99:J102,"対象期間"),"")</f>
        <v>3</v>
      </c>
      <c r="L102" s="108"/>
      <c r="M102" s="117" t="str">
        <f>IF(L102="閉所",COUNTIF(L$99:L102,"閉所"),"")</f>
        <v/>
      </c>
      <c r="N102" s="131"/>
      <c r="O102" s="78">
        <f t="shared" si="18"/>
        <v>3</v>
      </c>
      <c r="P102" s="78">
        <f t="shared" si="19"/>
        <v>0</v>
      </c>
      <c r="Q102" s="78">
        <f t="shared" si="20"/>
        <v>5</v>
      </c>
      <c r="R102" s="78">
        <f t="shared" si="21"/>
        <v>0</v>
      </c>
      <c r="S102" s="78" t="s">
        <v>65</v>
      </c>
    </row>
    <row r="103" spans="1:19">
      <c r="A103" s="80">
        <f t="shared" si="22"/>
        <v>45966</v>
      </c>
      <c r="B103" s="84" t="str">
        <f t="shared" si="16"/>
        <v>(水)</v>
      </c>
      <c r="C103" s="93" t="s">
        <v>63</v>
      </c>
      <c r="D103" s="100" t="str">
        <f>IF(C103="対象期間",COUNTIF(C$99:C103,"対象期間"),"")</f>
        <v/>
      </c>
      <c r="E103" s="108"/>
      <c r="F103" s="117" t="str">
        <f>IF(E103="閉所",COUNTIF(E$99:E103,"閉所"),"")</f>
        <v/>
      </c>
      <c r="G103" s="124"/>
      <c r="H103" s="80">
        <f t="shared" si="23"/>
        <v>45996</v>
      </c>
      <c r="I103" s="84" t="str">
        <f t="shared" si="17"/>
        <v>(金)</v>
      </c>
      <c r="J103" s="93" t="s">
        <v>11</v>
      </c>
      <c r="K103" s="100">
        <f>IF(J103="対象期間",COUNTIF(J$99:J103,"対象期間"),"")</f>
        <v>4</v>
      </c>
      <c r="L103" s="108"/>
      <c r="M103" s="117" t="str">
        <f>IF(L103="閉所",COUNTIF(L$99:L103,"閉所"),"")</f>
        <v/>
      </c>
      <c r="N103" s="131"/>
      <c r="O103" s="78">
        <f t="shared" si="18"/>
        <v>4</v>
      </c>
      <c r="P103" s="78">
        <f t="shared" si="19"/>
        <v>0</v>
      </c>
      <c r="Q103" s="78">
        <f t="shared" si="20"/>
        <v>6</v>
      </c>
      <c r="R103" s="78">
        <f t="shared" si="21"/>
        <v>0</v>
      </c>
      <c r="S103" s="78" t="s">
        <v>68</v>
      </c>
    </row>
    <row r="104" spans="1:19">
      <c r="A104" s="80">
        <f t="shared" si="22"/>
        <v>45967</v>
      </c>
      <c r="B104" s="84" t="str">
        <f t="shared" si="16"/>
        <v>(木)</v>
      </c>
      <c r="C104" s="93" t="s">
        <v>63</v>
      </c>
      <c r="D104" s="100" t="str">
        <f>IF(C104="対象期間",COUNTIF(C$99:C104,"対象期間"),"")</f>
        <v/>
      </c>
      <c r="E104" s="108"/>
      <c r="F104" s="117" t="str">
        <f>IF(E104="閉所",COUNTIF(E$99:E104,"閉所"),"")</f>
        <v/>
      </c>
      <c r="G104" s="124"/>
      <c r="H104" s="80">
        <f t="shared" si="23"/>
        <v>45997</v>
      </c>
      <c r="I104" s="84" t="str">
        <f t="shared" si="17"/>
        <v>(土)</v>
      </c>
      <c r="J104" s="93" t="s">
        <v>11</v>
      </c>
      <c r="K104" s="100">
        <f>IF(J104="対象期間",COUNTIF(J$99:J104,"対象期間"),"")</f>
        <v>5</v>
      </c>
      <c r="L104" s="108" t="s">
        <v>29</v>
      </c>
      <c r="M104" s="117">
        <f>IF(L104="閉所",COUNTIF(L$99:L104,"閉所"),"")</f>
        <v>1</v>
      </c>
      <c r="N104" s="131"/>
      <c r="O104" s="78">
        <f t="shared" si="18"/>
        <v>5</v>
      </c>
      <c r="P104" s="78">
        <f t="shared" si="19"/>
        <v>0</v>
      </c>
      <c r="Q104" s="78">
        <f t="shared" si="20"/>
        <v>7</v>
      </c>
      <c r="R104" s="78">
        <f t="shared" si="21"/>
        <v>1</v>
      </c>
      <c r="S104" s="78" t="s">
        <v>69</v>
      </c>
    </row>
    <row r="105" spans="1:19">
      <c r="A105" s="80">
        <f t="shared" si="22"/>
        <v>45968</v>
      </c>
      <c r="B105" s="84" t="str">
        <f t="shared" si="16"/>
        <v>(金)</v>
      </c>
      <c r="C105" s="93" t="s">
        <v>63</v>
      </c>
      <c r="D105" s="100" t="str">
        <f>IF(C105="対象期間",COUNTIF(C$99:C105,"対象期間"),"")</f>
        <v/>
      </c>
      <c r="E105" s="108"/>
      <c r="F105" s="117" t="str">
        <f>IF(E105="閉所",COUNTIF(E$99:E105,"閉所"),"")</f>
        <v/>
      </c>
      <c r="G105" s="124"/>
      <c r="H105" s="80">
        <f t="shared" si="23"/>
        <v>45998</v>
      </c>
      <c r="I105" s="84" t="str">
        <f t="shared" si="17"/>
        <v>(日)</v>
      </c>
      <c r="J105" s="93" t="s">
        <v>11</v>
      </c>
      <c r="K105" s="100">
        <f>IF(J105="対象期間",COUNTIF(J$99:J105,"対象期間"),"")</f>
        <v>6</v>
      </c>
      <c r="L105" s="108" t="s">
        <v>29</v>
      </c>
      <c r="M105" s="117">
        <f>IF(L105="閉所",COUNTIF(L$99:L105,"閉所"),"")</f>
        <v>2</v>
      </c>
      <c r="N105" s="131"/>
      <c r="O105" s="78">
        <f t="shared" si="18"/>
        <v>6</v>
      </c>
      <c r="P105" s="78">
        <f t="shared" si="19"/>
        <v>0</v>
      </c>
      <c r="Q105" s="78">
        <f t="shared" si="20"/>
        <v>1</v>
      </c>
      <c r="R105" s="78">
        <f t="shared" si="21"/>
        <v>1</v>
      </c>
      <c r="S105" s="78" t="s">
        <v>70</v>
      </c>
    </row>
    <row r="106" spans="1:19">
      <c r="A106" s="80">
        <f t="shared" si="22"/>
        <v>45969</v>
      </c>
      <c r="B106" s="84" t="str">
        <f t="shared" si="16"/>
        <v>(土)</v>
      </c>
      <c r="C106" s="93" t="s">
        <v>63</v>
      </c>
      <c r="D106" s="100" t="str">
        <f>IF(C106="対象期間",COUNTIF(C$99:C106,"対象期間"),"")</f>
        <v/>
      </c>
      <c r="E106" s="108"/>
      <c r="F106" s="117" t="str">
        <f>IF(E106="閉所",COUNTIF(E$99:E106,"閉所"),"")</f>
        <v/>
      </c>
      <c r="G106" s="124"/>
      <c r="H106" s="80">
        <f t="shared" si="23"/>
        <v>45999</v>
      </c>
      <c r="I106" s="84" t="str">
        <f t="shared" si="17"/>
        <v>(月)</v>
      </c>
      <c r="J106" s="93" t="s">
        <v>11</v>
      </c>
      <c r="K106" s="100">
        <f>IF(J106="対象期間",COUNTIF(J$99:J106,"対象期間"),"")</f>
        <v>7</v>
      </c>
      <c r="L106" s="108"/>
      <c r="M106" s="117" t="str">
        <f>IF(L106="閉所",COUNTIF(L$99:L106,"閉所"),"")</f>
        <v/>
      </c>
      <c r="N106" s="131"/>
      <c r="O106" s="78">
        <f t="shared" si="18"/>
        <v>7</v>
      </c>
      <c r="P106" s="78">
        <f t="shared" si="19"/>
        <v>0</v>
      </c>
      <c r="Q106" s="78">
        <f t="shared" si="20"/>
        <v>2</v>
      </c>
      <c r="R106" s="78">
        <f t="shared" si="21"/>
        <v>0</v>
      </c>
      <c r="S106" s="78" t="s">
        <v>66</v>
      </c>
    </row>
    <row r="107" spans="1:19">
      <c r="A107" s="80">
        <f t="shared" si="22"/>
        <v>45970</v>
      </c>
      <c r="B107" s="84" t="str">
        <f t="shared" si="16"/>
        <v>(日)</v>
      </c>
      <c r="C107" s="93" t="s">
        <v>63</v>
      </c>
      <c r="D107" s="100" t="str">
        <f>IF(C107="対象期間",COUNTIF(C$99:C107,"対象期間"),"")</f>
        <v/>
      </c>
      <c r="E107" s="108"/>
      <c r="F107" s="117" t="str">
        <f>IF(E107="閉所",COUNTIF(E$99:E107,"閉所"),"")</f>
        <v/>
      </c>
      <c r="G107" s="124"/>
      <c r="H107" s="80">
        <f t="shared" si="23"/>
        <v>46000</v>
      </c>
      <c r="I107" s="84" t="str">
        <f t="shared" si="17"/>
        <v>(火)</v>
      </c>
      <c r="J107" s="93" t="s">
        <v>11</v>
      </c>
      <c r="K107" s="100">
        <f>IF(J107="対象期間",COUNTIF(J$99:J107,"対象期間"),"")</f>
        <v>8</v>
      </c>
      <c r="L107" s="108"/>
      <c r="M107" s="117" t="str">
        <f>IF(L107="閉所",COUNTIF(L$99:L107,"閉所"),"")</f>
        <v/>
      </c>
      <c r="N107" s="131"/>
      <c r="O107" s="78">
        <f t="shared" si="18"/>
        <v>1</v>
      </c>
      <c r="P107" s="78">
        <f t="shared" si="19"/>
        <v>0</v>
      </c>
      <c r="Q107" s="78">
        <f t="shared" si="20"/>
        <v>3</v>
      </c>
      <c r="R107" s="78">
        <f t="shared" si="21"/>
        <v>0</v>
      </c>
      <c r="S107" s="78" t="s">
        <v>71</v>
      </c>
    </row>
    <row r="108" spans="1:19">
      <c r="A108" s="80">
        <f t="shared" si="22"/>
        <v>45971</v>
      </c>
      <c r="B108" s="84" t="str">
        <f t="shared" si="16"/>
        <v>(月)</v>
      </c>
      <c r="C108" s="93" t="s">
        <v>63</v>
      </c>
      <c r="D108" s="100" t="str">
        <f>IF(C108="対象期間",COUNTIF(C$99:C108,"対象期間"),"")</f>
        <v/>
      </c>
      <c r="E108" s="108"/>
      <c r="F108" s="117" t="str">
        <f>IF(E108="閉所",COUNTIF(E$99:E108,"閉所"),"")</f>
        <v/>
      </c>
      <c r="G108" s="124"/>
      <c r="H108" s="80">
        <f t="shared" si="23"/>
        <v>46001</v>
      </c>
      <c r="I108" s="84" t="str">
        <f t="shared" si="17"/>
        <v>(水)</v>
      </c>
      <c r="J108" s="93" t="s">
        <v>11</v>
      </c>
      <c r="K108" s="100">
        <f>IF(J108="対象期間",COUNTIF(J$99:J108,"対象期間"),"")</f>
        <v>9</v>
      </c>
      <c r="L108" s="108"/>
      <c r="M108" s="117" t="str">
        <f>IF(L108="閉所",COUNTIF(L$99:L108,"閉所"),"")</f>
        <v/>
      </c>
      <c r="N108" s="131"/>
      <c r="O108" s="78">
        <f t="shared" si="18"/>
        <v>2</v>
      </c>
      <c r="P108" s="78">
        <f t="shared" si="19"/>
        <v>0</v>
      </c>
      <c r="Q108" s="78">
        <f t="shared" si="20"/>
        <v>4</v>
      </c>
      <c r="R108" s="78">
        <f t="shared" si="21"/>
        <v>0</v>
      </c>
    </row>
    <row r="109" spans="1:19">
      <c r="A109" s="80">
        <f t="shared" si="22"/>
        <v>45972</v>
      </c>
      <c r="B109" s="84" t="str">
        <f t="shared" si="16"/>
        <v>(火)</v>
      </c>
      <c r="C109" s="93" t="s">
        <v>63</v>
      </c>
      <c r="D109" s="100" t="str">
        <f>IF(C109="対象期間",COUNTIF(C$99:C109,"対象期間"),"")</f>
        <v/>
      </c>
      <c r="E109" s="108"/>
      <c r="F109" s="117" t="str">
        <f>IF(E109="閉所",COUNTIF(E$99:E109,"閉所"),"")</f>
        <v/>
      </c>
      <c r="G109" s="124"/>
      <c r="H109" s="80">
        <f t="shared" si="23"/>
        <v>46002</v>
      </c>
      <c r="I109" s="84" t="str">
        <f t="shared" si="17"/>
        <v>(木)</v>
      </c>
      <c r="J109" s="93" t="s">
        <v>11</v>
      </c>
      <c r="K109" s="100">
        <f>IF(J109="対象期間",COUNTIF(J$99:J109,"対象期間"),"")</f>
        <v>10</v>
      </c>
      <c r="L109" s="108"/>
      <c r="M109" s="117" t="str">
        <f>IF(L109="閉所",COUNTIF(L$99:L109,"閉所"),"")</f>
        <v/>
      </c>
      <c r="N109" s="131"/>
      <c r="O109" s="78">
        <f t="shared" si="18"/>
        <v>3</v>
      </c>
      <c r="P109" s="78">
        <f t="shared" si="19"/>
        <v>0</v>
      </c>
      <c r="Q109" s="78">
        <f t="shared" si="20"/>
        <v>5</v>
      </c>
      <c r="R109" s="78">
        <f t="shared" si="21"/>
        <v>0</v>
      </c>
      <c r="S109" s="78" t="s">
        <v>29</v>
      </c>
    </row>
    <row r="110" spans="1:19">
      <c r="A110" s="80">
        <f t="shared" si="22"/>
        <v>45973</v>
      </c>
      <c r="B110" s="84" t="str">
        <f t="shared" si="16"/>
        <v>(水)</v>
      </c>
      <c r="C110" s="93" t="s">
        <v>63</v>
      </c>
      <c r="D110" s="100" t="str">
        <f>IF(C110="対象期間",COUNTIF(C$99:C110,"対象期間"),"")</f>
        <v/>
      </c>
      <c r="E110" s="108"/>
      <c r="F110" s="117" t="str">
        <f>IF(E110="閉所",COUNTIF(E$99:E110,"閉所"),"")</f>
        <v/>
      </c>
      <c r="G110" s="124"/>
      <c r="H110" s="80">
        <f t="shared" si="23"/>
        <v>46003</v>
      </c>
      <c r="I110" s="84" t="str">
        <f t="shared" si="17"/>
        <v>(金)</v>
      </c>
      <c r="J110" s="93" t="s">
        <v>11</v>
      </c>
      <c r="K110" s="100">
        <f>IF(J110="対象期間",COUNTIF(J$99:J110,"対象期間"),"")</f>
        <v>11</v>
      </c>
      <c r="L110" s="108"/>
      <c r="M110" s="117" t="str">
        <f>IF(L110="閉所",COUNTIF(L$99:L110,"閉所"),"")</f>
        <v/>
      </c>
      <c r="N110" s="131"/>
      <c r="O110" s="78">
        <f t="shared" si="18"/>
        <v>4</v>
      </c>
      <c r="P110" s="78">
        <f t="shared" si="19"/>
        <v>0</v>
      </c>
      <c r="Q110" s="78">
        <f t="shared" si="20"/>
        <v>6</v>
      </c>
      <c r="R110" s="78">
        <f t="shared" si="21"/>
        <v>0</v>
      </c>
    </row>
    <row r="111" spans="1:19">
      <c r="A111" s="80">
        <f t="shared" si="22"/>
        <v>45974</v>
      </c>
      <c r="B111" s="84" t="str">
        <f t="shared" si="16"/>
        <v>(木)</v>
      </c>
      <c r="C111" s="93" t="s">
        <v>63</v>
      </c>
      <c r="D111" s="100" t="str">
        <f>IF(C111="対象期間",COUNTIF(C$99:C111,"対象期間"),"")</f>
        <v/>
      </c>
      <c r="E111" s="108"/>
      <c r="F111" s="117" t="str">
        <f>IF(E111="閉所",COUNTIF(E$99:E111,"閉所"),"")</f>
        <v/>
      </c>
      <c r="G111" s="124"/>
      <c r="H111" s="80">
        <f t="shared" si="23"/>
        <v>46004</v>
      </c>
      <c r="I111" s="84" t="str">
        <f t="shared" si="17"/>
        <v>(土)</v>
      </c>
      <c r="J111" s="93" t="s">
        <v>11</v>
      </c>
      <c r="K111" s="100">
        <f>IF(J111="対象期間",COUNTIF(J$99:J111,"対象期間"),"")</f>
        <v>12</v>
      </c>
      <c r="L111" s="108" t="s">
        <v>29</v>
      </c>
      <c r="M111" s="117">
        <f>IF(L111="閉所",COUNTIF(L$99:L111,"閉所"),"")</f>
        <v>3</v>
      </c>
      <c r="N111" s="131"/>
      <c r="O111" s="78">
        <f t="shared" si="18"/>
        <v>5</v>
      </c>
      <c r="P111" s="78">
        <f t="shared" si="19"/>
        <v>0</v>
      </c>
      <c r="Q111" s="78">
        <f t="shared" si="20"/>
        <v>7</v>
      </c>
      <c r="R111" s="78">
        <f t="shared" si="21"/>
        <v>1</v>
      </c>
      <c r="S111" s="78" t="s">
        <v>35</v>
      </c>
    </row>
    <row r="112" spans="1:19">
      <c r="A112" s="80">
        <f t="shared" si="22"/>
        <v>45975</v>
      </c>
      <c r="B112" s="84" t="str">
        <f t="shared" si="16"/>
        <v>(金)</v>
      </c>
      <c r="C112" s="93" t="s">
        <v>63</v>
      </c>
      <c r="D112" s="100" t="str">
        <f>IF(C112="対象期間",COUNTIF(C$99:C112,"対象期間"),"")</f>
        <v/>
      </c>
      <c r="E112" s="108"/>
      <c r="F112" s="117" t="str">
        <f>IF(E112="閉所",COUNTIF(E$99:E112,"閉所"),"")</f>
        <v/>
      </c>
      <c r="G112" s="124"/>
      <c r="H112" s="80">
        <f t="shared" si="23"/>
        <v>46005</v>
      </c>
      <c r="I112" s="84" t="str">
        <f t="shared" si="17"/>
        <v>(日)</v>
      </c>
      <c r="J112" s="93" t="s">
        <v>11</v>
      </c>
      <c r="K112" s="100">
        <f>IF(J112="対象期間",COUNTIF(J$99:J112,"対象期間"),"")</f>
        <v>13</v>
      </c>
      <c r="L112" s="108" t="s">
        <v>29</v>
      </c>
      <c r="M112" s="117">
        <f>IF(L112="閉所",COUNTIF(L$99:L112,"閉所"),"")</f>
        <v>4</v>
      </c>
      <c r="N112" s="131"/>
      <c r="O112" s="78">
        <f t="shared" si="18"/>
        <v>6</v>
      </c>
      <c r="P112" s="78">
        <f t="shared" si="19"/>
        <v>0</v>
      </c>
      <c r="Q112" s="78">
        <f t="shared" si="20"/>
        <v>1</v>
      </c>
      <c r="R112" s="78">
        <f t="shared" si="21"/>
        <v>1</v>
      </c>
      <c r="S112" s="78" t="s">
        <v>72</v>
      </c>
    </row>
    <row r="113" spans="1:19">
      <c r="A113" s="80">
        <f t="shared" si="22"/>
        <v>45976</v>
      </c>
      <c r="B113" s="84" t="str">
        <f t="shared" si="16"/>
        <v>(土)</v>
      </c>
      <c r="C113" s="93" t="s">
        <v>63</v>
      </c>
      <c r="D113" s="100" t="str">
        <f>IF(C113="対象期間",COUNTIF(C$99:C113,"対象期間"),"")</f>
        <v/>
      </c>
      <c r="E113" s="108"/>
      <c r="F113" s="117" t="str">
        <f>IF(E113="閉所",COUNTIF(E$99:E113,"閉所"),"")</f>
        <v/>
      </c>
      <c r="G113" s="124"/>
      <c r="H113" s="80">
        <f t="shared" si="23"/>
        <v>46006</v>
      </c>
      <c r="I113" s="84" t="str">
        <f t="shared" si="17"/>
        <v>(月)</v>
      </c>
      <c r="J113" s="93" t="s">
        <v>11</v>
      </c>
      <c r="K113" s="100">
        <f>IF(J113="対象期間",COUNTIF(J$99:J113,"対象期間"),"")</f>
        <v>14</v>
      </c>
      <c r="L113" s="108"/>
      <c r="M113" s="117" t="str">
        <f>IF(L113="閉所",COUNTIF(L$99:L113,"閉所"),"")</f>
        <v/>
      </c>
      <c r="N113" s="131"/>
      <c r="O113" s="78">
        <f t="shared" si="18"/>
        <v>7</v>
      </c>
      <c r="P113" s="78">
        <f t="shared" si="19"/>
        <v>0</v>
      </c>
      <c r="Q113" s="78">
        <f t="shared" si="20"/>
        <v>2</v>
      </c>
      <c r="R113" s="78">
        <f t="shared" si="21"/>
        <v>0</v>
      </c>
      <c r="S113" s="78" t="s">
        <v>73</v>
      </c>
    </row>
    <row r="114" spans="1:19">
      <c r="A114" s="80">
        <f t="shared" si="22"/>
        <v>45977</v>
      </c>
      <c r="B114" s="84" t="str">
        <f t="shared" si="16"/>
        <v>(日)</v>
      </c>
      <c r="C114" s="93" t="s">
        <v>63</v>
      </c>
      <c r="D114" s="100" t="str">
        <f>IF(C114="対象期間",COUNTIF(C$99:C114,"対象期間"),"")</f>
        <v/>
      </c>
      <c r="E114" s="108"/>
      <c r="F114" s="117" t="str">
        <f>IF(E114="閉所",COUNTIF(E$99:E114,"閉所"),"")</f>
        <v/>
      </c>
      <c r="G114" s="124"/>
      <c r="H114" s="80">
        <f t="shared" si="23"/>
        <v>46007</v>
      </c>
      <c r="I114" s="84" t="str">
        <f t="shared" si="17"/>
        <v>(火)</v>
      </c>
      <c r="J114" s="93" t="s">
        <v>11</v>
      </c>
      <c r="K114" s="100">
        <f>IF(J114="対象期間",COUNTIF(J$99:J114,"対象期間"),"")</f>
        <v>15</v>
      </c>
      <c r="L114" s="108"/>
      <c r="M114" s="117" t="str">
        <f>IF(L114="閉所",COUNTIF(L$99:L114,"閉所"),"")</f>
        <v/>
      </c>
      <c r="N114" s="131"/>
      <c r="O114" s="78">
        <f t="shared" si="18"/>
        <v>1</v>
      </c>
      <c r="P114" s="78">
        <f t="shared" si="19"/>
        <v>0</v>
      </c>
      <c r="Q114" s="78">
        <f t="shared" si="20"/>
        <v>3</v>
      </c>
      <c r="R114" s="78">
        <f t="shared" si="21"/>
        <v>0</v>
      </c>
      <c r="S114" s="78" t="s">
        <v>46</v>
      </c>
    </row>
    <row r="115" spans="1:19">
      <c r="A115" s="80">
        <f t="shared" si="22"/>
        <v>45978</v>
      </c>
      <c r="B115" s="84" t="str">
        <f t="shared" si="16"/>
        <v>(月)</v>
      </c>
      <c r="C115" s="93" t="s">
        <v>63</v>
      </c>
      <c r="D115" s="100" t="str">
        <f>IF(C115="対象期間",COUNTIF(C$99:C115,"対象期間"),"")</f>
        <v/>
      </c>
      <c r="E115" s="108"/>
      <c r="F115" s="117" t="str">
        <f>IF(E115="閉所",COUNTIF(E$99:E115,"閉所"),"")</f>
        <v/>
      </c>
      <c r="G115" s="124"/>
      <c r="H115" s="80">
        <f t="shared" si="23"/>
        <v>46008</v>
      </c>
      <c r="I115" s="84" t="str">
        <f t="shared" si="17"/>
        <v>(水)</v>
      </c>
      <c r="J115" s="93" t="s">
        <v>11</v>
      </c>
      <c r="K115" s="100">
        <f>IF(J115="対象期間",COUNTIF(J$99:J115,"対象期間"),"")</f>
        <v>16</v>
      </c>
      <c r="L115" s="108"/>
      <c r="M115" s="117" t="str">
        <f>IF(L115="閉所",COUNTIF(L$99:L115,"閉所"),"")</f>
        <v/>
      </c>
      <c r="N115" s="131"/>
      <c r="O115" s="78">
        <f t="shared" si="18"/>
        <v>2</v>
      </c>
      <c r="P115" s="78">
        <f t="shared" si="19"/>
        <v>0</v>
      </c>
      <c r="Q115" s="78">
        <f t="shared" si="20"/>
        <v>4</v>
      </c>
      <c r="R115" s="78">
        <f t="shared" si="21"/>
        <v>0</v>
      </c>
    </row>
    <row r="116" spans="1:19">
      <c r="A116" s="80">
        <f t="shared" si="22"/>
        <v>45979</v>
      </c>
      <c r="B116" s="84" t="str">
        <f t="shared" si="16"/>
        <v>(火)</v>
      </c>
      <c r="C116" s="93" t="s">
        <v>63</v>
      </c>
      <c r="D116" s="100" t="str">
        <f>IF(C116="対象期間",COUNTIF(C$99:C116,"対象期間"),"")</f>
        <v/>
      </c>
      <c r="E116" s="108"/>
      <c r="F116" s="117" t="str">
        <f>IF(E116="閉所",COUNTIF(E$99:E116,"閉所"),"")</f>
        <v/>
      </c>
      <c r="G116" s="124"/>
      <c r="H116" s="80">
        <f t="shared" si="23"/>
        <v>46009</v>
      </c>
      <c r="I116" s="84" t="str">
        <f t="shared" si="17"/>
        <v>(木)</v>
      </c>
      <c r="J116" s="93" t="s">
        <v>11</v>
      </c>
      <c r="K116" s="100">
        <f>IF(J116="対象期間",COUNTIF(J$99:J116,"対象期間"),"")</f>
        <v>17</v>
      </c>
      <c r="L116" s="108"/>
      <c r="M116" s="117" t="str">
        <f>IF(L116="閉所",COUNTIF(L$99:L116,"閉所"),"")</f>
        <v/>
      </c>
      <c r="N116" s="131"/>
      <c r="O116" s="78">
        <f t="shared" si="18"/>
        <v>3</v>
      </c>
      <c r="P116" s="78">
        <f t="shared" si="19"/>
        <v>0</v>
      </c>
      <c r="Q116" s="78">
        <f t="shared" si="20"/>
        <v>5</v>
      </c>
      <c r="R116" s="78">
        <f t="shared" si="21"/>
        <v>0</v>
      </c>
    </row>
    <row r="117" spans="1:19">
      <c r="A117" s="80">
        <f t="shared" si="22"/>
        <v>45980</v>
      </c>
      <c r="B117" s="84" t="str">
        <f t="shared" si="16"/>
        <v>(水)</v>
      </c>
      <c r="C117" s="93" t="s">
        <v>63</v>
      </c>
      <c r="D117" s="100" t="str">
        <f>IF(C117="対象期間",COUNTIF(C$99:C117,"対象期間"),"")</f>
        <v/>
      </c>
      <c r="E117" s="108"/>
      <c r="F117" s="117" t="str">
        <f>IF(E117="閉所",COUNTIF(E$99:E117,"閉所"),"")</f>
        <v/>
      </c>
      <c r="G117" s="124"/>
      <c r="H117" s="80">
        <f t="shared" si="23"/>
        <v>46010</v>
      </c>
      <c r="I117" s="84" t="str">
        <f t="shared" si="17"/>
        <v>(金)</v>
      </c>
      <c r="J117" s="93" t="s">
        <v>11</v>
      </c>
      <c r="K117" s="100">
        <f>IF(J117="対象期間",COUNTIF(J$99:J117,"対象期間"),"")</f>
        <v>18</v>
      </c>
      <c r="L117" s="108"/>
      <c r="M117" s="117" t="str">
        <f>IF(L117="閉所",COUNTIF(L$99:L117,"閉所"),"")</f>
        <v/>
      </c>
      <c r="N117" s="131"/>
      <c r="O117" s="78">
        <f t="shared" si="18"/>
        <v>4</v>
      </c>
      <c r="P117" s="78">
        <f t="shared" si="19"/>
        <v>0</v>
      </c>
      <c r="Q117" s="78">
        <f t="shared" si="20"/>
        <v>6</v>
      </c>
      <c r="R117" s="78">
        <f t="shared" si="21"/>
        <v>0</v>
      </c>
    </row>
    <row r="118" spans="1:19">
      <c r="A118" s="80">
        <f t="shared" si="22"/>
        <v>45981</v>
      </c>
      <c r="B118" s="84" t="str">
        <f t="shared" si="16"/>
        <v>(木)</v>
      </c>
      <c r="C118" s="93" t="s">
        <v>63</v>
      </c>
      <c r="D118" s="100" t="str">
        <f>IF(C118="対象期間",COUNTIF(C$99:C118,"対象期間"),"")</f>
        <v/>
      </c>
      <c r="E118" s="108"/>
      <c r="F118" s="117" t="str">
        <f>IF(E118="閉所",COUNTIF(E$99:E118,"閉所"),"")</f>
        <v/>
      </c>
      <c r="G118" s="124"/>
      <c r="H118" s="80">
        <f t="shared" si="23"/>
        <v>46011</v>
      </c>
      <c r="I118" s="84" t="str">
        <f t="shared" si="17"/>
        <v>(土)</v>
      </c>
      <c r="J118" s="93" t="s">
        <v>11</v>
      </c>
      <c r="K118" s="100">
        <f>IF(J118="対象期間",COUNTIF(J$99:J118,"対象期間"),"")</f>
        <v>19</v>
      </c>
      <c r="L118" s="108" t="s">
        <v>29</v>
      </c>
      <c r="M118" s="117">
        <f>IF(L118="閉所",COUNTIF(L$99:L118,"閉所"),"")</f>
        <v>5</v>
      </c>
      <c r="N118" s="131"/>
      <c r="O118" s="78">
        <f t="shared" si="18"/>
        <v>5</v>
      </c>
      <c r="P118" s="78">
        <f t="shared" si="19"/>
        <v>0</v>
      </c>
      <c r="Q118" s="78">
        <f t="shared" si="20"/>
        <v>7</v>
      </c>
      <c r="R118" s="78">
        <f t="shared" si="21"/>
        <v>1</v>
      </c>
    </row>
    <row r="119" spans="1:19">
      <c r="A119" s="80">
        <f t="shared" si="22"/>
        <v>45982</v>
      </c>
      <c r="B119" s="84" t="str">
        <f t="shared" si="16"/>
        <v>(金)</v>
      </c>
      <c r="C119" s="93" t="s">
        <v>63</v>
      </c>
      <c r="D119" s="100" t="str">
        <f>IF(C119="対象期間",COUNTIF(C$99:C119,"対象期間"),"")</f>
        <v/>
      </c>
      <c r="E119" s="108"/>
      <c r="F119" s="117" t="str">
        <f>IF(E119="閉所",COUNTIF(E$99:E119,"閉所"),"")</f>
        <v/>
      </c>
      <c r="G119" s="124"/>
      <c r="H119" s="80">
        <f t="shared" si="23"/>
        <v>46012</v>
      </c>
      <c r="I119" s="84" t="str">
        <f t="shared" si="17"/>
        <v>(日)</v>
      </c>
      <c r="J119" s="93" t="s">
        <v>11</v>
      </c>
      <c r="K119" s="100">
        <f>IF(J119="対象期間",COUNTIF(J$99:J119,"対象期間"),"")</f>
        <v>20</v>
      </c>
      <c r="L119" s="108" t="s">
        <v>29</v>
      </c>
      <c r="M119" s="117">
        <f>IF(L119="閉所",COUNTIF(L$99:L119,"閉所"),"")</f>
        <v>6</v>
      </c>
      <c r="N119" s="131"/>
      <c r="O119" s="78">
        <f t="shared" si="18"/>
        <v>6</v>
      </c>
      <c r="P119" s="78">
        <f t="shared" si="19"/>
        <v>0</v>
      </c>
      <c r="Q119" s="78">
        <f t="shared" si="20"/>
        <v>1</v>
      </c>
      <c r="R119" s="78">
        <f t="shared" si="21"/>
        <v>1</v>
      </c>
    </row>
    <row r="120" spans="1:19">
      <c r="A120" s="80">
        <f t="shared" si="22"/>
        <v>45983</v>
      </c>
      <c r="B120" s="84" t="str">
        <f t="shared" si="16"/>
        <v>(土)</v>
      </c>
      <c r="C120" s="93" t="s">
        <v>63</v>
      </c>
      <c r="D120" s="100" t="str">
        <f>IF(C120="対象期間",COUNTIF(C$99:C120,"対象期間"),"")</f>
        <v/>
      </c>
      <c r="E120" s="108"/>
      <c r="F120" s="117" t="str">
        <f>IF(E120="閉所",COUNTIF(E$99:E120,"閉所"),"")</f>
        <v/>
      </c>
      <c r="G120" s="124"/>
      <c r="H120" s="80">
        <f t="shared" si="23"/>
        <v>46013</v>
      </c>
      <c r="I120" s="84" t="str">
        <f t="shared" si="17"/>
        <v>(月)</v>
      </c>
      <c r="J120" s="93" t="s">
        <v>11</v>
      </c>
      <c r="K120" s="100">
        <f>IF(J120="対象期間",COUNTIF(J$99:J120,"対象期間"),"")</f>
        <v>21</v>
      </c>
      <c r="L120" s="108"/>
      <c r="M120" s="117" t="str">
        <f>IF(L120="閉所",COUNTIF(L$99:L120,"閉所"),"")</f>
        <v/>
      </c>
      <c r="N120" s="131"/>
      <c r="O120" s="78">
        <f t="shared" si="18"/>
        <v>7</v>
      </c>
      <c r="P120" s="78">
        <f t="shared" si="19"/>
        <v>0</v>
      </c>
      <c r="Q120" s="78">
        <f t="shared" si="20"/>
        <v>2</v>
      </c>
      <c r="R120" s="78">
        <f t="shared" si="21"/>
        <v>0</v>
      </c>
    </row>
    <row r="121" spans="1:19">
      <c r="A121" s="80">
        <f t="shared" si="22"/>
        <v>45984</v>
      </c>
      <c r="B121" s="84" t="str">
        <f t="shared" si="16"/>
        <v>(日)</v>
      </c>
      <c r="C121" s="93" t="s">
        <v>63</v>
      </c>
      <c r="D121" s="100" t="str">
        <f>IF(C121="対象期間",COUNTIF(C$99:C121,"対象期間"),"")</f>
        <v/>
      </c>
      <c r="E121" s="108"/>
      <c r="F121" s="117" t="str">
        <f>IF(E121="閉所",COUNTIF(E$99:E121,"閉所"),"")</f>
        <v/>
      </c>
      <c r="G121" s="124"/>
      <c r="H121" s="80">
        <f t="shared" si="23"/>
        <v>46014</v>
      </c>
      <c r="I121" s="84" t="str">
        <f t="shared" si="17"/>
        <v>(火)</v>
      </c>
      <c r="J121" s="93" t="s">
        <v>11</v>
      </c>
      <c r="K121" s="100">
        <f>IF(J121="対象期間",COUNTIF(J$99:J121,"対象期間"),"")</f>
        <v>22</v>
      </c>
      <c r="L121" s="108"/>
      <c r="M121" s="117" t="str">
        <f>IF(L121="閉所",COUNTIF(L$99:L121,"閉所"),"")</f>
        <v/>
      </c>
      <c r="N121" s="131"/>
      <c r="O121" s="78">
        <f t="shared" si="18"/>
        <v>1</v>
      </c>
      <c r="P121" s="78">
        <f t="shared" si="19"/>
        <v>0</v>
      </c>
      <c r="Q121" s="78">
        <f t="shared" si="20"/>
        <v>3</v>
      </c>
      <c r="R121" s="78">
        <f t="shared" si="21"/>
        <v>0</v>
      </c>
    </row>
    <row r="122" spans="1:19">
      <c r="A122" s="80">
        <f t="shared" si="22"/>
        <v>45985</v>
      </c>
      <c r="B122" s="84" t="str">
        <f t="shared" si="16"/>
        <v>(月)</v>
      </c>
      <c r="C122" s="93" t="s">
        <v>63</v>
      </c>
      <c r="D122" s="100" t="str">
        <f>IF(C122="対象期間",COUNTIF(C$99:C122,"対象期間"),"")</f>
        <v/>
      </c>
      <c r="E122" s="108"/>
      <c r="F122" s="117" t="str">
        <f>IF(E122="閉所",COUNTIF(E$99:E122,"閉所"),"")</f>
        <v/>
      </c>
      <c r="G122" s="124"/>
      <c r="H122" s="80">
        <f t="shared" si="23"/>
        <v>46015</v>
      </c>
      <c r="I122" s="84" t="str">
        <f t="shared" si="17"/>
        <v>(水)</v>
      </c>
      <c r="J122" s="93" t="s">
        <v>11</v>
      </c>
      <c r="K122" s="100">
        <f>IF(J122="対象期間",COUNTIF(J$99:J122,"対象期間"),"")</f>
        <v>23</v>
      </c>
      <c r="L122" s="108"/>
      <c r="M122" s="117" t="str">
        <f>IF(L122="閉所",COUNTIF(L$99:L122,"閉所"),"")</f>
        <v/>
      </c>
      <c r="N122" s="131"/>
      <c r="O122" s="78">
        <f t="shared" si="18"/>
        <v>2</v>
      </c>
      <c r="P122" s="78">
        <f t="shared" si="19"/>
        <v>0</v>
      </c>
      <c r="Q122" s="78">
        <f t="shared" si="20"/>
        <v>4</v>
      </c>
      <c r="R122" s="78">
        <f t="shared" si="21"/>
        <v>0</v>
      </c>
    </row>
    <row r="123" spans="1:19">
      <c r="A123" s="80">
        <f t="shared" si="22"/>
        <v>45986</v>
      </c>
      <c r="B123" s="84" t="str">
        <f t="shared" si="16"/>
        <v>(火)</v>
      </c>
      <c r="C123" s="93" t="s">
        <v>63</v>
      </c>
      <c r="D123" s="100" t="str">
        <f>IF(C123="対象期間",COUNTIF(C$99:C123,"対象期間"),"")</f>
        <v/>
      </c>
      <c r="E123" s="108"/>
      <c r="F123" s="117" t="str">
        <f>IF(E123="閉所",COUNTIF(E$99:E123,"閉所"),"")</f>
        <v/>
      </c>
      <c r="G123" s="124"/>
      <c r="H123" s="80">
        <f t="shared" si="23"/>
        <v>46016</v>
      </c>
      <c r="I123" s="84" t="str">
        <f t="shared" si="17"/>
        <v>(木)</v>
      </c>
      <c r="J123" s="93" t="s">
        <v>11</v>
      </c>
      <c r="K123" s="100">
        <f>IF(J123="対象期間",COUNTIF(J$99:J123,"対象期間"),"")</f>
        <v>24</v>
      </c>
      <c r="L123" s="108"/>
      <c r="M123" s="117" t="str">
        <f>IF(L123="閉所",COUNTIF(L$99:L123,"閉所"),"")</f>
        <v/>
      </c>
      <c r="N123" s="131"/>
      <c r="O123" s="78">
        <f t="shared" si="18"/>
        <v>3</v>
      </c>
      <c r="P123" s="78">
        <f t="shared" si="19"/>
        <v>0</v>
      </c>
      <c r="Q123" s="78">
        <f t="shared" si="20"/>
        <v>5</v>
      </c>
      <c r="R123" s="78">
        <f t="shared" si="21"/>
        <v>0</v>
      </c>
    </row>
    <row r="124" spans="1:19">
      <c r="A124" s="80">
        <f t="shared" si="22"/>
        <v>45987</v>
      </c>
      <c r="B124" s="84" t="str">
        <f t="shared" si="16"/>
        <v>(水)</v>
      </c>
      <c r="C124" s="93" t="s">
        <v>63</v>
      </c>
      <c r="D124" s="100" t="str">
        <f>IF(C124="対象期間",COUNTIF(C$99:C124,"対象期間"),"")</f>
        <v/>
      </c>
      <c r="E124" s="108"/>
      <c r="F124" s="117" t="str">
        <f>IF(E124="閉所",COUNTIF(E$99:E124,"閉所"),"")</f>
        <v/>
      </c>
      <c r="G124" s="124"/>
      <c r="H124" s="80">
        <f t="shared" si="23"/>
        <v>46017</v>
      </c>
      <c r="I124" s="84" t="str">
        <f t="shared" si="17"/>
        <v>(金)</v>
      </c>
      <c r="J124" s="93" t="s">
        <v>11</v>
      </c>
      <c r="K124" s="100">
        <f>IF(J124="対象期間",COUNTIF(J$99:J124,"対象期間"),"")</f>
        <v>25</v>
      </c>
      <c r="L124" s="108"/>
      <c r="M124" s="117" t="str">
        <f>IF(L124="閉所",COUNTIF(L$99:L124,"閉所"),"")</f>
        <v/>
      </c>
      <c r="N124" s="131"/>
      <c r="O124" s="78">
        <f t="shared" si="18"/>
        <v>4</v>
      </c>
      <c r="P124" s="78">
        <f t="shared" si="19"/>
        <v>0</v>
      </c>
      <c r="Q124" s="78">
        <f t="shared" si="20"/>
        <v>6</v>
      </c>
      <c r="R124" s="78">
        <f t="shared" si="21"/>
        <v>0</v>
      </c>
    </row>
    <row r="125" spans="1:19">
      <c r="A125" s="80">
        <f t="shared" si="22"/>
        <v>45988</v>
      </c>
      <c r="B125" s="84" t="str">
        <f t="shared" si="16"/>
        <v>(木)</v>
      </c>
      <c r="C125" s="93" t="s">
        <v>63</v>
      </c>
      <c r="D125" s="100" t="str">
        <f>IF(C125="対象期間",COUNTIF(C$99:C125,"対象期間"),"")</f>
        <v/>
      </c>
      <c r="E125" s="108"/>
      <c r="F125" s="117" t="str">
        <f>IF(E125="閉所",COUNTIF(E$99:E125,"閉所"),"")</f>
        <v/>
      </c>
      <c r="G125" s="124"/>
      <c r="H125" s="80">
        <f t="shared" si="23"/>
        <v>46018</v>
      </c>
      <c r="I125" s="84" t="str">
        <f t="shared" si="17"/>
        <v>(土)</v>
      </c>
      <c r="J125" s="93" t="s">
        <v>11</v>
      </c>
      <c r="K125" s="100">
        <f>IF(J125="対象期間",COUNTIF(J$99:J125,"対象期間"),"")</f>
        <v>26</v>
      </c>
      <c r="L125" s="108" t="s">
        <v>29</v>
      </c>
      <c r="M125" s="117">
        <f>IF(L125="閉所",COUNTIF(L$99:L125,"閉所"),"")</f>
        <v>7</v>
      </c>
      <c r="N125" s="131"/>
      <c r="O125" s="78">
        <f t="shared" si="18"/>
        <v>5</v>
      </c>
      <c r="P125" s="78">
        <f t="shared" si="19"/>
        <v>0</v>
      </c>
      <c r="Q125" s="78">
        <f t="shared" si="20"/>
        <v>7</v>
      </c>
      <c r="R125" s="78">
        <f t="shared" si="21"/>
        <v>1</v>
      </c>
    </row>
    <row r="126" spans="1:19">
      <c r="A126" s="80">
        <f t="shared" si="22"/>
        <v>45989</v>
      </c>
      <c r="B126" s="84" t="str">
        <f t="shared" si="16"/>
        <v>(金)</v>
      </c>
      <c r="C126" s="93" t="s">
        <v>63</v>
      </c>
      <c r="D126" s="100" t="str">
        <f>IF(C126="対象期間",COUNTIF(C$99:C126,"対象期間"),"")</f>
        <v/>
      </c>
      <c r="E126" s="108"/>
      <c r="F126" s="117" t="str">
        <f>IF(E126="閉所",COUNTIF(E$99:E126,"閉所"),"")</f>
        <v/>
      </c>
      <c r="G126" s="124"/>
      <c r="H126" s="80">
        <f t="shared" si="23"/>
        <v>46019</v>
      </c>
      <c r="I126" s="84" t="str">
        <f t="shared" si="17"/>
        <v>(日)</v>
      </c>
      <c r="J126" s="93" t="s">
        <v>11</v>
      </c>
      <c r="K126" s="100">
        <f>IF(J126="対象期間",COUNTIF(J$99:J126,"対象期間"),"")</f>
        <v>27</v>
      </c>
      <c r="L126" s="108" t="s">
        <v>29</v>
      </c>
      <c r="M126" s="117">
        <f>IF(L126="閉所",COUNTIF(L$99:L126,"閉所"),"")</f>
        <v>8</v>
      </c>
      <c r="N126" s="131"/>
      <c r="O126" s="78">
        <f t="shared" si="18"/>
        <v>6</v>
      </c>
      <c r="P126" s="78">
        <f t="shared" si="19"/>
        <v>0</v>
      </c>
      <c r="Q126" s="78">
        <f t="shared" si="20"/>
        <v>1</v>
      </c>
      <c r="R126" s="78">
        <f t="shared" si="21"/>
        <v>1</v>
      </c>
    </row>
    <row r="127" spans="1:19">
      <c r="A127" s="80">
        <f t="shared" si="22"/>
        <v>45990</v>
      </c>
      <c r="B127" s="84" t="str">
        <f t="shared" si="16"/>
        <v>(土)</v>
      </c>
      <c r="C127" s="93" t="s">
        <v>63</v>
      </c>
      <c r="D127" s="100" t="str">
        <f>IF(C127="対象期間",COUNTIF(C$99:C127,"対象期間"),"")</f>
        <v/>
      </c>
      <c r="E127" s="108"/>
      <c r="F127" s="117" t="str">
        <f>IF(E127="閉所",COUNTIF(E$99:E127,"閉所"),"")</f>
        <v/>
      </c>
      <c r="G127" s="124"/>
      <c r="H127" s="80">
        <f t="shared" si="23"/>
        <v>46020</v>
      </c>
      <c r="I127" s="84" t="str">
        <f t="shared" si="17"/>
        <v>(月)</v>
      </c>
      <c r="J127" s="93" t="s">
        <v>56</v>
      </c>
      <c r="K127" s="100" t="str">
        <f>IF(J127="対象期間",COUNTIF(J$99:J127,"対象期間"),"")</f>
        <v/>
      </c>
      <c r="L127" s="108"/>
      <c r="M127" s="117" t="str">
        <f>IF(L127="閉所",COUNTIF(L$99:L127,"閉所"),"")</f>
        <v/>
      </c>
      <c r="N127" s="131"/>
      <c r="O127" s="78">
        <f t="shared" si="18"/>
        <v>7</v>
      </c>
      <c r="P127" s="78">
        <f t="shared" si="19"/>
        <v>0</v>
      </c>
      <c r="Q127" s="78">
        <f t="shared" si="20"/>
        <v>2</v>
      </c>
      <c r="R127" s="78">
        <f t="shared" si="21"/>
        <v>0</v>
      </c>
    </row>
    <row r="128" spans="1:19">
      <c r="A128" s="80">
        <f t="shared" si="22"/>
        <v>45991</v>
      </c>
      <c r="B128" s="84" t="str">
        <f t="shared" si="16"/>
        <v>(日)</v>
      </c>
      <c r="C128" s="93" t="s">
        <v>63</v>
      </c>
      <c r="D128" s="100" t="str">
        <f>IF(C128="対象期間",COUNTIF(C$99:C128,"対象期間"),"")</f>
        <v/>
      </c>
      <c r="E128" s="108"/>
      <c r="F128" s="117" t="str">
        <f>IF(E128="閉所",COUNTIF(E$99:E128,"閉所"),"")</f>
        <v/>
      </c>
      <c r="G128" s="124"/>
      <c r="H128" s="80">
        <f t="shared" si="23"/>
        <v>46021</v>
      </c>
      <c r="I128" s="84" t="str">
        <f t="shared" si="17"/>
        <v>(火)</v>
      </c>
      <c r="J128" s="93" t="s">
        <v>56</v>
      </c>
      <c r="K128" s="100" t="str">
        <f>IF(J128="対象期間",COUNTIF(J$99:J128,"対象期間"),"")</f>
        <v/>
      </c>
      <c r="L128" s="108"/>
      <c r="M128" s="117" t="str">
        <f>IF(L128="閉所",COUNTIF(L$99:L128,"閉所"),"")</f>
        <v/>
      </c>
      <c r="N128" s="131"/>
      <c r="O128" s="78">
        <f t="shared" si="18"/>
        <v>1</v>
      </c>
      <c r="P128" s="78">
        <f t="shared" si="19"/>
        <v>0</v>
      </c>
      <c r="Q128" s="78">
        <f t="shared" si="20"/>
        <v>3</v>
      </c>
      <c r="R128" s="78">
        <f t="shared" si="21"/>
        <v>0</v>
      </c>
    </row>
    <row r="129" spans="1:19">
      <c r="A129" s="80">
        <f t="shared" si="22"/>
        <v>45992</v>
      </c>
      <c r="B129" s="84" t="str">
        <f t="shared" si="16"/>
        <v>(月)</v>
      </c>
      <c r="C129" s="93" t="s">
        <v>63</v>
      </c>
      <c r="D129" s="100" t="str">
        <f>IF(C129="対象期間",COUNTIF(C$99:C129,"対象期間"),"")</f>
        <v/>
      </c>
      <c r="E129" s="108"/>
      <c r="F129" s="117" t="str">
        <f>IF(E129="閉所",COUNTIF(E$99:E129,"閉所"),"")</f>
        <v/>
      </c>
      <c r="G129" s="124"/>
      <c r="H129" s="80">
        <f t="shared" si="23"/>
        <v>46022</v>
      </c>
      <c r="I129" s="84" t="str">
        <f t="shared" si="17"/>
        <v>(水)</v>
      </c>
      <c r="J129" s="93" t="s">
        <v>56</v>
      </c>
      <c r="K129" s="100" t="str">
        <f>IF(J129="対象期間",COUNTIF(J$99:J129,"対象期間"),"")</f>
        <v/>
      </c>
      <c r="L129" s="108"/>
      <c r="M129" s="117" t="str">
        <f>IF(L129="閉所",COUNTIF(L$99:L129,"閉所"),"")</f>
        <v/>
      </c>
      <c r="N129" s="131"/>
      <c r="O129" s="78">
        <f t="shared" si="18"/>
        <v>2</v>
      </c>
      <c r="P129" s="78">
        <f t="shared" si="19"/>
        <v>0</v>
      </c>
      <c r="Q129" s="78">
        <f t="shared" si="20"/>
        <v>4</v>
      </c>
      <c r="R129" s="78">
        <f t="shared" si="21"/>
        <v>0</v>
      </c>
    </row>
    <row r="130" spans="1:19">
      <c r="A130" s="76" t="s">
        <v>26</v>
      </c>
      <c r="F130" s="111"/>
      <c r="G130" s="120" t="str">
        <f>G1</f>
        <v>計画</v>
      </c>
      <c r="H130" s="126"/>
      <c r="I130" s="78"/>
      <c r="J130" s="131"/>
      <c r="K130" s="131"/>
      <c r="L130" s="134"/>
      <c r="M130" s="134"/>
      <c r="N130" s="131"/>
    </row>
    <row r="131" spans="1:19">
      <c r="F131" s="111"/>
      <c r="G131" s="121"/>
      <c r="H131" s="127"/>
      <c r="I131" s="78"/>
      <c r="J131" s="132"/>
      <c r="K131" s="132"/>
      <c r="L131" s="135"/>
      <c r="M131" s="138"/>
      <c r="N131" s="139"/>
    </row>
    <row r="132" spans="1:19" ht="27.75" customHeight="1">
      <c r="A132" s="76" t="s">
        <v>60</v>
      </c>
      <c r="B132" s="81" t="str">
        <f>B3</f>
        <v>令和7年度［第37－Ｚ2202－01号］
清水港新興津緑地トイレ新築工事（機械設備）</v>
      </c>
      <c r="C132" s="81"/>
      <c r="D132" s="81"/>
      <c r="E132" s="81"/>
      <c r="F132" s="81"/>
      <c r="G132" s="81"/>
      <c r="H132" s="81"/>
      <c r="I132" s="130"/>
      <c r="J132" s="132"/>
      <c r="K132" s="132"/>
      <c r="L132" s="136"/>
      <c r="M132" s="139"/>
      <c r="N132" s="139"/>
      <c r="O132" s="78" t="s">
        <v>67</v>
      </c>
    </row>
    <row r="133" spans="1:19" ht="17.25">
      <c r="A133" s="76" t="s">
        <v>43</v>
      </c>
      <c r="B133" s="85">
        <f>B90</f>
        <v>45841</v>
      </c>
      <c r="C133" s="85"/>
      <c r="D133" s="101"/>
      <c r="E133" s="83" t="s">
        <v>64</v>
      </c>
      <c r="F133" s="118">
        <f>F90</f>
        <v>46052</v>
      </c>
      <c r="G133" s="125"/>
      <c r="H133" s="125"/>
      <c r="J133" s="133"/>
      <c r="K133" s="133"/>
      <c r="L133" s="136"/>
      <c r="M133" s="139"/>
      <c r="N133" s="140"/>
    </row>
    <row r="134" spans="1:19" ht="19.5" customHeight="1">
      <c r="B134" s="83"/>
      <c r="C134" s="94" t="s">
        <v>47</v>
      </c>
      <c r="D134" s="102"/>
      <c r="E134" s="110">
        <f>F134</f>
        <v>46023</v>
      </c>
      <c r="F134" s="119">
        <f>IFERROR(IF(YEAR(M91)&amp;"/"&amp;MONTH(M91)=YEAR(確認用シート!$O$6)&amp;"/"&amp;MONTH(確認用シート!$O$6),"",EDATE(M91,1)),"")</f>
        <v>46023</v>
      </c>
      <c r="G134" s="101"/>
      <c r="H134" s="129"/>
      <c r="J134" s="94" t="s">
        <v>47</v>
      </c>
      <c r="K134" s="102"/>
      <c r="L134" s="110" t="str">
        <f>M134</f>
        <v/>
      </c>
      <c r="M134" s="119" t="str">
        <f>IFERROR(IF(YEAR(F134)&amp;"/"&amp;MONTH(F134)=YEAR(確認用シート!$O$6)&amp;"/"&amp;MONTH(確認用シート!$O$6),"",EDATE(F134,1)),"")</f>
        <v/>
      </c>
      <c r="N134" s="141"/>
    </row>
    <row r="135" spans="1:19" ht="19.5" customHeight="1">
      <c r="B135" s="83"/>
      <c r="C135" s="88" t="s">
        <v>54</v>
      </c>
      <c r="D135" s="97"/>
      <c r="E135" s="105">
        <f>COUNTIF(C142:C172,"対象期間")</f>
        <v>27</v>
      </c>
      <c r="F135" s="113"/>
      <c r="G135" s="101"/>
      <c r="H135" s="129"/>
      <c r="J135" s="88" t="s">
        <v>54</v>
      </c>
      <c r="K135" s="97"/>
      <c r="L135" s="105">
        <f>COUNTIF(J142:J172,"対象期間")</f>
        <v>0</v>
      </c>
      <c r="M135" s="113"/>
      <c r="N135" s="141"/>
    </row>
    <row r="136" spans="1:19" ht="19.5" customHeight="1">
      <c r="B136" s="83"/>
      <c r="C136" s="88" t="s">
        <v>5</v>
      </c>
      <c r="D136" s="97"/>
      <c r="E136" s="105">
        <f>COUNTIF(P142:P172,"1")</f>
        <v>7</v>
      </c>
      <c r="F136" s="113"/>
      <c r="G136" s="101"/>
      <c r="H136" s="129"/>
      <c r="J136" s="88" t="s">
        <v>5</v>
      </c>
      <c r="K136" s="97"/>
      <c r="L136" s="105">
        <f>COUNTIF(R142:R172,"1")</f>
        <v>0</v>
      </c>
      <c r="M136" s="113"/>
      <c r="N136" s="141"/>
    </row>
    <row r="137" spans="1:19" ht="19.5" customHeight="1">
      <c r="B137" s="83"/>
      <c r="C137" s="89" t="str">
        <f>"閉所日･率（"&amp;G130&amp;"）"</f>
        <v>閉所日･率（計画）</v>
      </c>
      <c r="D137" s="98"/>
      <c r="E137" s="106">
        <f>COUNT(F142:F172)</f>
        <v>8</v>
      </c>
      <c r="F137" s="114">
        <f>ROUNDDOWN(E137/E135,3)</f>
        <v>0.29599999999999999</v>
      </c>
      <c r="G137" s="101"/>
      <c r="H137" s="129"/>
      <c r="J137" s="89" t="str">
        <f>"閉所日･率（"&amp;G130&amp;"）"</f>
        <v>閉所日･率（計画）</v>
      </c>
      <c r="K137" s="98"/>
      <c r="L137" s="106">
        <f>COUNT(M142:M172)</f>
        <v>0</v>
      </c>
      <c r="M137" s="114" t="e">
        <f>ROUNDDOWN(L137/L135,3)</f>
        <v>#DIV/0!</v>
      </c>
      <c r="N137" s="141"/>
    </row>
    <row r="138" spans="1:19" ht="19.5" customHeight="1">
      <c r="B138" s="83"/>
      <c r="C138" s="90" t="s">
        <v>24</v>
      </c>
      <c r="D138" s="99"/>
      <c r="E138" s="107" t="str">
        <f>IF(F137&gt;=0.285,"4週8休以上",IF(E137&gt;=E136,"4週8休以上","未達成"))</f>
        <v>4週8休以上</v>
      </c>
      <c r="F138" s="115"/>
      <c r="G138" s="101"/>
      <c r="H138" s="129"/>
      <c r="J138" s="90" t="s">
        <v>24</v>
      </c>
      <c r="K138" s="99"/>
      <c r="L138" s="107" t="e">
        <f>IF(M137&gt;=0.285,"4週8休以上",IF(L137&gt;=L136,"4週8休以上","未達成"))</f>
        <v>#DIV/0!</v>
      </c>
      <c r="M138" s="115"/>
      <c r="N138" s="141"/>
    </row>
    <row r="139" spans="1:19" ht="19.5" customHeight="1">
      <c r="J139" s="78"/>
      <c r="K139" s="111"/>
      <c r="L139" s="78"/>
      <c r="M139" s="78"/>
    </row>
    <row r="140" spans="1:19" ht="18" customHeight="1">
      <c r="A140" s="79"/>
      <c r="B140" s="79"/>
      <c r="C140" s="91" t="s">
        <v>62</v>
      </c>
      <c r="D140" s="91"/>
      <c r="E140" s="91" t="s">
        <v>61</v>
      </c>
      <c r="F140" s="91"/>
      <c r="H140" s="79"/>
      <c r="I140" s="79"/>
      <c r="J140" s="91" t="s">
        <v>62</v>
      </c>
      <c r="K140" s="91"/>
      <c r="L140" s="91" t="s">
        <v>61</v>
      </c>
      <c r="M140" s="91"/>
      <c r="N140" s="131"/>
    </row>
    <row r="141" spans="1:19">
      <c r="A141" s="79"/>
      <c r="B141" s="79"/>
      <c r="C141" s="92"/>
      <c r="D141" s="92"/>
      <c r="E141" s="92"/>
      <c r="F141" s="92"/>
      <c r="G141" s="123"/>
      <c r="H141" s="79"/>
      <c r="I141" s="79"/>
      <c r="J141" s="92"/>
      <c r="K141" s="92"/>
      <c r="L141" s="92"/>
      <c r="M141" s="92"/>
      <c r="N141" s="131"/>
    </row>
    <row r="142" spans="1:19">
      <c r="A142" s="80">
        <f>DATE(YEAR(F134),MONTH(F134),1)</f>
        <v>46023</v>
      </c>
      <c r="B142" s="84" t="str">
        <f t="shared" ref="B142:B171" si="24">TEXT(A142,"(aaa)")</f>
        <v>(木)</v>
      </c>
      <c r="C142" s="93" t="s">
        <v>56</v>
      </c>
      <c r="D142" s="100" t="str">
        <f>IF(C142="対象期間",COUNTIF(C$142:C142,"対象期間"),"")</f>
        <v/>
      </c>
      <c r="E142" s="108"/>
      <c r="F142" s="117" t="str">
        <f>IF(E142="閉所",COUNTIF(E$142:E142,"閉所"),"")</f>
        <v/>
      </c>
      <c r="G142" s="124"/>
      <c r="H142" s="80" t="e">
        <f>DATE(YEAR(M134),MONTH(M134),1)</f>
        <v>#VALUE!</v>
      </c>
      <c r="I142" s="84" t="e">
        <f t="shared" ref="I142:I172" si="25">TEXT(H142,"(aaa)")</f>
        <v>#VALUE!</v>
      </c>
      <c r="J142" s="93" t="s">
        <v>66</v>
      </c>
      <c r="K142" s="100" t="str">
        <f>IF(J142="対象期間",COUNTIF(J$142:J142,"対象期間"),"")</f>
        <v/>
      </c>
      <c r="L142" s="108"/>
      <c r="M142" s="117" t="str">
        <f>IF(L142="閉所",COUNTIF(L$142:L142,"閉所"),"")</f>
        <v/>
      </c>
      <c r="N142" s="131"/>
      <c r="O142" s="78">
        <f t="shared" ref="O142:O172" si="26">WEEKDAY(A142)</f>
        <v>5</v>
      </c>
      <c r="P142" s="78">
        <f t="shared" ref="P142:P172" si="27">IF(C142="対象期間",IF(O142=1,1,0))+IF(C142="対象期間",IF(O142=7,1,0))</f>
        <v>0</v>
      </c>
      <c r="Q142" s="78" t="e">
        <f t="shared" ref="Q142:Q172" si="28">WEEKDAY(H142)</f>
        <v>#VALUE!</v>
      </c>
      <c r="R142" s="78">
        <f t="shared" ref="R142:R172" si="29">IF(J142="対象期間",IF(Q142=1,1,0))+IF(J142="対象期間",IF(Q142=7,1,0))</f>
        <v>0</v>
      </c>
      <c r="S142" s="78" t="s">
        <v>11</v>
      </c>
    </row>
    <row r="143" spans="1:19">
      <c r="A143" s="80">
        <f t="shared" ref="A143:A171" si="30">A142+1</f>
        <v>46024</v>
      </c>
      <c r="B143" s="84" t="str">
        <f t="shared" si="24"/>
        <v>(金)</v>
      </c>
      <c r="C143" s="93" t="s">
        <v>56</v>
      </c>
      <c r="D143" s="100" t="str">
        <f>IF(C143="対象期間",COUNTIF(C$142:C143,"対象期間"),"")</f>
        <v/>
      </c>
      <c r="E143" s="108"/>
      <c r="F143" s="117" t="str">
        <f>IF(E143="閉所",COUNTIF(E$142:E143,"閉所"),"")</f>
        <v/>
      </c>
      <c r="G143" s="124"/>
      <c r="H143" s="80" t="e">
        <f t="shared" ref="H143:H172" si="31">H142+1</f>
        <v>#VALUE!</v>
      </c>
      <c r="I143" s="84" t="e">
        <f t="shared" si="25"/>
        <v>#VALUE!</v>
      </c>
      <c r="J143" s="93" t="s">
        <v>66</v>
      </c>
      <c r="K143" s="100" t="str">
        <f>IF(J143="対象期間",COUNTIF(J$142:J143,"対象期間"),"")</f>
        <v/>
      </c>
      <c r="L143" s="108"/>
      <c r="M143" s="117" t="str">
        <f>IF(L143="閉所",COUNTIF(L$142:L143,"閉所"),"")</f>
        <v/>
      </c>
      <c r="N143" s="131"/>
      <c r="O143" s="78">
        <f t="shared" si="26"/>
        <v>6</v>
      </c>
      <c r="P143" s="78">
        <f t="shared" si="27"/>
        <v>0</v>
      </c>
      <c r="Q143" s="78" t="e">
        <f t="shared" si="28"/>
        <v>#VALUE!</v>
      </c>
      <c r="R143" s="78">
        <f t="shared" si="29"/>
        <v>0</v>
      </c>
      <c r="S143" s="78" t="s">
        <v>63</v>
      </c>
    </row>
    <row r="144" spans="1:19">
      <c r="A144" s="80">
        <f t="shared" si="30"/>
        <v>46025</v>
      </c>
      <c r="B144" s="84" t="str">
        <f t="shared" si="24"/>
        <v>(土)</v>
      </c>
      <c r="C144" s="93" t="s">
        <v>56</v>
      </c>
      <c r="D144" s="100" t="str">
        <f>IF(C144="対象期間",COUNTIF(C$142:C144,"対象期間"),"")</f>
        <v/>
      </c>
      <c r="E144" s="108"/>
      <c r="F144" s="117" t="str">
        <f>IF(E144="閉所",COUNTIF(E$142:E144,"閉所"),"")</f>
        <v/>
      </c>
      <c r="G144" s="124"/>
      <c r="H144" s="80" t="e">
        <f t="shared" si="31"/>
        <v>#VALUE!</v>
      </c>
      <c r="I144" s="84" t="e">
        <f t="shared" si="25"/>
        <v>#VALUE!</v>
      </c>
      <c r="J144" s="93" t="s">
        <v>66</v>
      </c>
      <c r="K144" s="100" t="str">
        <f>IF(J144="対象期間",COUNTIF(J$142:J144,"対象期間"),"")</f>
        <v/>
      </c>
      <c r="L144" s="108"/>
      <c r="M144" s="117" t="str">
        <f>IF(L144="閉所",COUNTIF(L$142:L144,"閉所"),"")</f>
        <v/>
      </c>
      <c r="N144" s="131"/>
      <c r="O144" s="78">
        <f t="shared" si="26"/>
        <v>7</v>
      </c>
      <c r="P144" s="78">
        <f t="shared" si="27"/>
        <v>0</v>
      </c>
      <c r="Q144" s="78" t="e">
        <f t="shared" si="28"/>
        <v>#VALUE!</v>
      </c>
      <c r="R144" s="78">
        <f t="shared" si="29"/>
        <v>0</v>
      </c>
      <c r="S144" s="78" t="s">
        <v>56</v>
      </c>
    </row>
    <row r="145" spans="1:19">
      <c r="A145" s="80">
        <f t="shared" si="30"/>
        <v>46026</v>
      </c>
      <c r="B145" s="84" t="str">
        <f t="shared" si="24"/>
        <v>(日)</v>
      </c>
      <c r="C145" s="93" t="s">
        <v>11</v>
      </c>
      <c r="D145" s="100">
        <f>IF(C145="対象期間",COUNTIF(C$142:C145,"対象期間"),"")</f>
        <v>1</v>
      </c>
      <c r="E145" s="108" t="s">
        <v>29</v>
      </c>
      <c r="F145" s="117">
        <f>IF(E145="閉所",COUNTIF(E$142:E145,"閉所"),"")</f>
        <v>1</v>
      </c>
      <c r="G145" s="124"/>
      <c r="H145" s="80" t="e">
        <f t="shared" si="31"/>
        <v>#VALUE!</v>
      </c>
      <c r="I145" s="84" t="e">
        <f t="shared" si="25"/>
        <v>#VALUE!</v>
      </c>
      <c r="J145" s="93" t="s">
        <v>66</v>
      </c>
      <c r="K145" s="100" t="str">
        <f>IF(J145="対象期間",COUNTIF(J$142:J145,"対象期間"),"")</f>
        <v/>
      </c>
      <c r="L145" s="108"/>
      <c r="M145" s="117" t="str">
        <f>IF(L145="閉所",COUNTIF(L$142:L145,"閉所"),"")</f>
        <v/>
      </c>
      <c r="N145" s="131"/>
      <c r="O145" s="78">
        <f t="shared" si="26"/>
        <v>1</v>
      </c>
      <c r="P145" s="78">
        <f t="shared" si="27"/>
        <v>1</v>
      </c>
      <c r="Q145" s="78" t="e">
        <f t="shared" si="28"/>
        <v>#VALUE!</v>
      </c>
      <c r="R145" s="78">
        <f t="shared" si="29"/>
        <v>0</v>
      </c>
      <c r="S145" s="78" t="s">
        <v>65</v>
      </c>
    </row>
    <row r="146" spans="1:19">
      <c r="A146" s="80">
        <f t="shared" si="30"/>
        <v>46027</v>
      </c>
      <c r="B146" s="84" t="str">
        <f t="shared" si="24"/>
        <v>(月)</v>
      </c>
      <c r="C146" s="93" t="s">
        <v>11</v>
      </c>
      <c r="D146" s="100">
        <f>IF(C146="対象期間",COUNTIF(C$142:C146,"対象期間"),"")</f>
        <v>2</v>
      </c>
      <c r="E146" s="108" t="s">
        <v>29</v>
      </c>
      <c r="F146" s="117">
        <f>IF(E146="閉所",COUNTIF(E$142:E146,"閉所"),"")</f>
        <v>2</v>
      </c>
      <c r="G146" s="124"/>
      <c r="H146" s="80" t="e">
        <f t="shared" si="31"/>
        <v>#VALUE!</v>
      </c>
      <c r="I146" s="84" t="e">
        <f t="shared" si="25"/>
        <v>#VALUE!</v>
      </c>
      <c r="J146" s="93" t="s">
        <v>66</v>
      </c>
      <c r="K146" s="100" t="str">
        <f>IF(J146="対象期間",COUNTIF(J$142:J146,"対象期間"),"")</f>
        <v/>
      </c>
      <c r="L146" s="108"/>
      <c r="M146" s="117" t="str">
        <f>IF(L146="閉所",COUNTIF(L$142:L146,"閉所"),"")</f>
        <v/>
      </c>
      <c r="N146" s="131"/>
      <c r="O146" s="78">
        <f t="shared" si="26"/>
        <v>2</v>
      </c>
      <c r="P146" s="78">
        <f t="shared" si="27"/>
        <v>0</v>
      </c>
      <c r="Q146" s="78" t="e">
        <f t="shared" si="28"/>
        <v>#VALUE!</v>
      </c>
      <c r="R146" s="78">
        <f t="shared" si="29"/>
        <v>0</v>
      </c>
      <c r="S146" s="78" t="s">
        <v>68</v>
      </c>
    </row>
    <row r="147" spans="1:19">
      <c r="A147" s="80">
        <f t="shared" si="30"/>
        <v>46028</v>
      </c>
      <c r="B147" s="84" t="str">
        <f t="shared" si="24"/>
        <v>(火)</v>
      </c>
      <c r="C147" s="93" t="s">
        <v>11</v>
      </c>
      <c r="D147" s="100">
        <f>IF(C147="対象期間",COUNTIF(C$142:C147,"対象期間"),"")</f>
        <v>3</v>
      </c>
      <c r="E147" s="108"/>
      <c r="F147" s="117" t="str">
        <f>IF(E147="閉所",COUNTIF(E$142:E147,"閉所"),"")</f>
        <v/>
      </c>
      <c r="G147" s="124"/>
      <c r="H147" s="80" t="e">
        <f t="shared" si="31"/>
        <v>#VALUE!</v>
      </c>
      <c r="I147" s="84" t="e">
        <f t="shared" si="25"/>
        <v>#VALUE!</v>
      </c>
      <c r="J147" s="93" t="s">
        <v>66</v>
      </c>
      <c r="K147" s="100" t="str">
        <f>IF(J147="対象期間",COUNTIF(J$142:J147,"対象期間"),"")</f>
        <v/>
      </c>
      <c r="L147" s="108"/>
      <c r="M147" s="117" t="str">
        <f>IF(L147="閉所",COUNTIF(L$142:L147,"閉所"),"")</f>
        <v/>
      </c>
      <c r="N147" s="131"/>
      <c r="O147" s="78">
        <f t="shared" si="26"/>
        <v>3</v>
      </c>
      <c r="P147" s="78">
        <f t="shared" si="27"/>
        <v>0</v>
      </c>
      <c r="Q147" s="78" t="e">
        <f t="shared" si="28"/>
        <v>#VALUE!</v>
      </c>
      <c r="R147" s="78">
        <f t="shared" si="29"/>
        <v>0</v>
      </c>
      <c r="S147" s="78" t="s">
        <v>69</v>
      </c>
    </row>
    <row r="148" spans="1:19">
      <c r="A148" s="80">
        <f t="shared" si="30"/>
        <v>46029</v>
      </c>
      <c r="B148" s="84" t="str">
        <f t="shared" si="24"/>
        <v>(水)</v>
      </c>
      <c r="C148" s="93" t="s">
        <v>11</v>
      </c>
      <c r="D148" s="100">
        <f>IF(C148="対象期間",COUNTIF(C$142:C148,"対象期間"),"")</f>
        <v>4</v>
      </c>
      <c r="E148" s="108"/>
      <c r="F148" s="117" t="str">
        <f>IF(E148="閉所",COUNTIF(E$142:E148,"閉所"),"")</f>
        <v/>
      </c>
      <c r="G148" s="124"/>
      <c r="H148" s="80" t="e">
        <f t="shared" si="31"/>
        <v>#VALUE!</v>
      </c>
      <c r="I148" s="84" t="e">
        <f t="shared" si="25"/>
        <v>#VALUE!</v>
      </c>
      <c r="J148" s="93" t="s">
        <v>66</v>
      </c>
      <c r="K148" s="100" t="str">
        <f>IF(J148="対象期間",COUNTIF(J$142:J148,"対象期間"),"")</f>
        <v/>
      </c>
      <c r="L148" s="108"/>
      <c r="M148" s="117" t="str">
        <f>IF(L148="閉所",COUNTIF(L$142:L148,"閉所"),"")</f>
        <v/>
      </c>
      <c r="N148" s="131"/>
      <c r="O148" s="78">
        <f t="shared" si="26"/>
        <v>4</v>
      </c>
      <c r="P148" s="78">
        <f t="shared" si="27"/>
        <v>0</v>
      </c>
      <c r="Q148" s="78" t="e">
        <f t="shared" si="28"/>
        <v>#VALUE!</v>
      </c>
      <c r="R148" s="78">
        <f t="shared" si="29"/>
        <v>0</v>
      </c>
      <c r="S148" s="78" t="s">
        <v>70</v>
      </c>
    </row>
    <row r="149" spans="1:19">
      <c r="A149" s="80">
        <f t="shared" si="30"/>
        <v>46030</v>
      </c>
      <c r="B149" s="84" t="str">
        <f t="shared" si="24"/>
        <v>(木)</v>
      </c>
      <c r="C149" s="93" t="s">
        <v>11</v>
      </c>
      <c r="D149" s="100">
        <f>IF(C149="対象期間",COUNTIF(C$142:C149,"対象期間"),"")</f>
        <v>5</v>
      </c>
      <c r="E149" s="108"/>
      <c r="F149" s="117" t="str">
        <f>IF(E149="閉所",COUNTIF(E$142:E149,"閉所"),"")</f>
        <v/>
      </c>
      <c r="G149" s="124"/>
      <c r="H149" s="80" t="e">
        <f t="shared" si="31"/>
        <v>#VALUE!</v>
      </c>
      <c r="I149" s="84" t="e">
        <f t="shared" si="25"/>
        <v>#VALUE!</v>
      </c>
      <c r="J149" s="93" t="s">
        <v>66</v>
      </c>
      <c r="K149" s="100" t="str">
        <f>IF(J149="対象期間",COUNTIF(J$142:J149,"対象期間"),"")</f>
        <v/>
      </c>
      <c r="L149" s="108"/>
      <c r="M149" s="117" t="str">
        <f>IF(L149="閉所",COUNTIF(L$142:L149,"閉所"),"")</f>
        <v/>
      </c>
      <c r="N149" s="131"/>
      <c r="O149" s="78">
        <f t="shared" si="26"/>
        <v>5</v>
      </c>
      <c r="P149" s="78">
        <f t="shared" si="27"/>
        <v>0</v>
      </c>
      <c r="Q149" s="78" t="e">
        <f t="shared" si="28"/>
        <v>#VALUE!</v>
      </c>
      <c r="R149" s="78">
        <f t="shared" si="29"/>
        <v>0</v>
      </c>
      <c r="S149" s="78" t="s">
        <v>66</v>
      </c>
    </row>
    <row r="150" spans="1:19">
      <c r="A150" s="80">
        <f t="shared" si="30"/>
        <v>46031</v>
      </c>
      <c r="B150" s="84" t="str">
        <f t="shared" si="24"/>
        <v>(金)</v>
      </c>
      <c r="C150" s="93" t="s">
        <v>11</v>
      </c>
      <c r="D150" s="100">
        <f>IF(C150="対象期間",COUNTIF(C$142:C150,"対象期間"),"")</f>
        <v>6</v>
      </c>
      <c r="E150" s="108"/>
      <c r="F150" s="117" t="str">
        <f>IF(E150="閉所",COUNTIF(E$142:E150,"閉所"),"")</f>
        <v/>
      </c>
      <c r="G150" s="124"/>
      <c r="H150" s="80" t="e">
        <f t="shared" si="31"/>
        <v>#VALUE!</v>
      </c>
      <c r="I150" s="84" t="e">
        <f t="shared" si="25"/>
        <v>#VALUE!</v>
      </c>
      <c r="J150" s="93" t="s">
        <v>66</v>
      </c>
      <c r="K150" s="100" t="str">
        <f>IF(J150="対象期間",COUNTIF(J$142:J150,"対象期間"),"")</f>
        <v/>
      </c>
      <c r="L150" s="108"/>
      <c r="M150" s="117" t="str">
        <f>IF(L150="閉所",COUNTIF(L$142:L150,"閉所"),"")</f>
        <v/>
      </c>
      <c r="N150" s="131"/>
      <c r="O150" s="78">
        <f t="shared" si="26"/>
        <v>6</v>
      </c>
      <c r="P150" s="78">
        <f t="shared" si="27"/>
        <v>0</v>
      </c>
      <c r="Q150" s="78" t="e">
        <f t="shared" si="28"/>
        <v>#VALUE!</v>
      </c>
      <c r="R150" s="78">
        <f t="shared" si="29"/>
        <v>0</v>
      </c>
      <c r="S150" s="78" t="s">
        <v>71</v>
      </c>
    </row>
    <row r="151" spans="1:19">
      <c r="A151" s="80">
        <f t="shared" si="30"/>
        <v>46032</v>
      </c>
      <c r="B151" s="84" t="str">
        <f t="shared" si="24"/>
        <v>(土)</v>
      </c>
      <c r="C151" s="93" t="s">
        <v>11</v>
      </c>
      <c r="D151" s="100">
        <f>IF(C151="対象期間",COUNTIF(C$142:C151,"対象期間"),"")</f>
        <v>7</v>
      </c>
      <c r="E151" s="108" t="s">
        <v>29</v>
      </c>
      <c r="F151" s="117">
        <f>IF(E151="閉所",COUNTIF(E$142:E151,"閉所"),"")</f>
        <v>3</v>
      </c>
      <c r="G151" s="124"/>
      <c r="H151" s="80" t="e">
        <f t="shared" si="31"/>
        <v>#VALUE!</v>
      </c>
      <c r="I151" s="84" t="e">
        <f t="shared" si="25"/>
        <v>#VALUE!</v>
      </c>
      <c r="J151" s="93" t="s">
        <v>66</v>
      </c>
      <c r="K151" s="100" t="str">
        <f>IF(J151="対象期間",COUNTIF(J$142:J151,"対象期間"),"")</f>
        <v/>
      </c>
      <c r="L151" s="108"/>
      <c r="M151" s="117" t="str">
        <f>IF(L151="閉所",COUNTIF(L$142:L151,"閉所"),"")</f>
        <v/>
      </c>
      <c r="N151" s="131"/>
      <c r="O151" s="78">
        <f t="shared" si="26"/>
        <v>7</v>
      </c>
      <c r="P151" s="78">
        <f t="shared" si="27"/>
        <v>1</v>
      </c>
      <c r="Q151" s="78" t="e">
        <f t="shared" si="28"/>
        <v>#VALUE!</v>
      </c>
      <c r="R151" s="78">
        <f t="shared" si="29"/>
        <v>0</v>
      </c>
    </row>
    <row r="152" spans="1:19">
      <c r="A152" s="80">
        <f t="shared" si="30"/>
        <v>46033</v>
      </c>
      <c r="B152" s="84" t="str">
        <f t="shared" si="24"/>
        <v>(日)</v>
      </c>
      <c r="C152" s="93" t="s">
        <v>11</v>
      </c>
      <c r="D152" s="100">
        <f>IF(C152="対象期間",COUNTIF(C$142:C152,"対象期間"),"")</f>
        <v>8</v>
      </c>
      <c r="E152" s="108" t="s">
        <v>29</v>
      </c>
      <c r="F152" s="117">
        <f>IF(E152="閉所",COUNTIF(E$142:E152,"閉所"),"")</f>
        <v>4</v>
      </c>
      <c r="G152" s="124"/>
      <c r="H152" s="80" t="e">
        <f t="shared" si="31"/>
        <v>#VALUE!</v>
      </c>
      <c r="I152" s="84" t="e">
        <f t="shared" si="25"/>
        <v>#VALUE!</v>
      </c>
      <c r="J152" s="93" t="s">
        <v>66</v>
      </c>
      <c r="K152" s="100" t="str">
        <f>IF(J152="対象期間",COUNTIF(J$142:J152,"対象期間"),"")</f>
        <v/>
      </c>
      <c r="L152" s="108"/>
      <c r="M152" s="117" t="str">
        <f>IF(L152="閉所",COUNTIF(L$142:L152,"閉所"),"")</f>
        <v/>
      </c>
      <c r="N152" s="131"/>
      <c r="O152" s="78">
        <f t="shared" si="26"/>
        <v>1</v>
      </c>
      <c r="P152" s="78">
        <f t="shared" si="27"/>
        <v>1</v>
      </c>
      <c r="Q152" s="78" t="e">
        <f t="shared" si="28"/>
        <v>#VALUE!</v>
      </c>
      <c r="R152" s="78">
        <f t="shared" si="29"/>
        <v>0</v>
      </c>
      <c r="S152" s="78" t="s">
        <v>29</v>
      </c>
    </row>
    <row r="153" spans="1:19">
      <c r="A153" s="80">
        <f t="shared" si="30"/>
        <v>46034</v>
      </c>
      <c r="B153" s="84" t="str">
        <f t="shared" si="24"/>
        <v>(月)</v>
      </c>
      <c r="C153" s="93" t="s">
        <v>11</v>
      </c>
      <c r="D153" s="100">
        <f>IF(C153="対象期間",COUNTIF(C$142:C153,"対象期間"),"")</f>
        <v>9</v>
      </c>
      <c r="E153" s="108"/>
      <c r="F153" s="117" t="str">
        <f>IF(E153="閉所",COUNTIF(E$142:E153,"閉所"),"")</f>
        <v/>
      </c>
      <c r="G153" s="124"/>
      <c r="H153" s="80" t="e">
        <f t="shared" si="31"/>
        <v>#VALUE!</v>
      </c>
      <c r="I153" s="84" t="e">
        <f t="shared" si="25"/>
        <v>#VALUE!</v>
      </c>
      <c r="J153" s="93" t="s">
        <v>66</v>
      </c>
      <c r="K153" s="100" t="str">
        <f>IF(J153="対象期間",COUNTIF(J$142:J153,"対象期間"),"")</f>
        <v/>
      </c>
      <c r="L153" s="108"/>
      <c r="M153" s="117" t="str">
        <f>IF(L153="閉所",COUNTIF(L$142:L153,"閉所"),"")</f>
        <v/>
      </c>
      <c r="N153" s="131"/>
      <c r="O153" s="78">
        <f t="shared" si="26"/>
        <v>2</v>
      </c>
      <c r="P153" s="78">
        <f t="shared" si="27"/>
        <v>0</v>
      </c>
      <c r="Q153" s="78" t="e">
        <f t="shared" si="28"/>
        <v>#VALUE!</v>
      </c>
      <c r="R153" s="78">
        <f t="shared" si="29"/>
        <v>0</v>
      </c>
    </row>
    <row r="154" spans="1:19">
      <c r="A154" s="80">
        <f t="shared" si="30"/>
        <v>46035</v>
      </c>
      <c r="B154" s="84" t="str">
        <f t="shared" si="24"/>
        <v>(火)</v>
      </c>
      <c r="C154" s="93" t="s">
        <v>11</v>
      </c>
      <c r="D154" s="100">
        <f>IF(C154="対象期間",COUNTIF(C$142:C154,"対象期間"),"")</f>
        <v>10</v>
      </c>
      <c r="E154" s="108"/>
      <c r="F154" s="117" t="str">
        <f>IF(E154="閉所",COUNTIF(E$142:E154,"閉所"),"")</f>
        <v/>
      </c>
      <c r="G154" s="124"/>
      <c r="H154" s="80" t="e">
        <f t="shared" si="31"/>
        <v>#VALUE!</v>
      </c>
      <c r="I154" s="84" t="e">
        <f t="shared" si="25"/>
        <v>#VALUE!</v>
      </c>
      <c r="J154" s="93" t="s">
        <v>66</v>
      </c>
      <c r="K154" s="100" t="str">
        <f>IF(J154="対象期間",COUNTIF(J$142:J154,"対象期間"),"")</f>
        <v/>
      </c>
      <c r="L154" s="108"/>
      <c r="M154" s="117" t="str">
        <f>IF(L154="閉所",COUNTIF(L$142:L154,"閉所"),"")</f>
        <v/>
      </c>
      <c r="N154" s="131"/>
      <c r="O154" s="78">
        <f t="shared" si="26"/>
        <v>3</v>
      </c>
      <c r="P154" s="78">
        <f t="shared" si="27"/>
        <v>0</v>
      </c>
      <c r="Q154" s="78" t="e">
        <f t="shared" si="28"/>
        <v>#VALUE!</v>
      </c>
      <c r="R154" s="78">
        <f t="shared" si="29"/>
        <v>0</v>
      </c>
      <c r="S154" s="78" t="s">
        <v>35</v>
      </c>
    </row>
    <row r="155" spans="1:19">
      <c r="A155" s="80">
        <f t="shared" si="30"/>
        <v>46036</v>
      </c>
      <c r="B155" s="84" t="str">
        <f t="shared" si="24"/>
        <v>(水)</v>
      </c>
      <c r="C155" s="93" t="s">
        <v>11</v>
      </c>
      <c r="D155" s="100">
        <f>IF(C155="対象期間",COUNTIF(C$142:C155,"対象期間"),"")</f>
        <v>11</v>
      </c>
      <c r="E155" s="108"/>
      <c r="F155" s="117" t="str">
        <f>IF(E155="閉所",COUNTIF(E$142:E155,"閉所"),"")</f>
        <v/>
      </c>
      <c r="G155" s="124"/>
      <c r="H155" s="80" t="e">
        <f t="shared" si="31"/>
        <v>#VALUE!</v>
      </c>
      <c r="I155" s="84" t="e">
        <f t="shared" si="25"/>
        <v>#VALUE!</v>
      </c>
      <c r="J155" s="93" t="s">
        <v>66</v>
      </c>
      <c r="K155" s="100" t="str">
        <f>IF(J155="対象期間",COUNTIF(J$142:J155,"対象期間"),"")</f>
        <v/>
      </c>
      <c r="L155" s="108"/>
      <c r="M155" s="117" t="str">
        <f>IF(L155="閉所",COUNTIF(L$142:L155,"閉所"),"")</f>
        <v/>
      </c>
      <c r="N155" s="131"/>
      <c r="O155" s="78">
        <f t="shared" si="26"/>
        <v>4</v>
      </c>
      <c r="P155" s="78">
        <f t="shared" si="27"/>
        <v>0</v>
      </c>
      <c r="Q155" s="78" t="e">
        <f t="shared" si="28"/>
        <v>#VALUE!</v>
      </c>
      <c r="R155" s="78">
        <f t="shared" si="29"/>
        <v>0</v>
      </c>
      <c r="S155" s="78" t="s">
        <v>72</v>
      </c>
    </row>
    <row r="156" spans="1:19">
      <c r="A156" s="80">
        <f t="shared" si="30"/>
        <v>46037</v>
      </c>
      <c r="B156" s="84" t="str">
        <f t="shared" si="24"/>
        <v>(木)</v>
      </c>
      <c r="C156" s="93" t="s">
        <v>11</v>
      </c>
      <c r="D156" s="100">
        <f>IF(C156="対象期間",COUNTIF(C$142:C156,"対象期間"),"")</f>
        <v>12</v>
      </c>
      <c r="E156" s="108"/>
      <c r="F156" s="117" t="str">
        <f>IF(E156="閉所",COUNTIF(E$142:E156,"閉所"),"")</f>
        <v/>
      </c>
      <c r="G156" s="124"/>
      <c r="H156" s="80" t="e">
        <f t="shared" si="31"/>
        <v>#VALUE!</v>
      </c>
      <c r="I156" s="84" t="e">
        <f t="shared" si="25"/>
        <v>#VALUE!</v>
      </c>
      <c r="J156" s="93" t="s">
        <v>66</v>
      </c>
      <c r="K156" s="100" t="str">
        <f>IF(J156="対象期間",COUNTIF(J$142:J156,"対象期間"),"")</f>
        <v/>
      </c>
      <c r="L156" s="108"/>
      <c r="M156" s="117" t="str">
        <f>IF(L156="閉所",COUNTIF(L$142:L156,"閉所"),"")</f>
        <v/>
      </c>
      <c r="N156" s="131"/>
      <c r="O156" s="78">
        <f t="shared" si="26"/>
        <v>5</v>
      </c>
      <c r="P156" s="78">
        <f t="shared" si="27"/>
        <v>0</v>
      </c>
      <c r="Q156" s="78" t="e">
        <f t="shared" si="28"/>
        <v>#VALUE!</v>
      </c>
      <c r="R156" s="78">
        <f t="shared" si="29"/>
        <v>0</v>
      </c>
      <c r="S156" s="78" t="s">
        <v>73</v>
      </c>
    </row>
    <row r="157" spans="1:19">
      <c r="A157" s="80">
        <f t="shared" si="30"/>
        <v>46038</v>
      </c>
      <c r="B157" s="84" t="str">
        <f t="shared" si="24"/>
        <v>(金)</v>
      </c>
      <c r="C157" s="93" t="s">
        <v>11</v>
      </c>
      <c r="D157" s="100">
        <f>IF(C157="対象期間",COUNTIF(C$142:C157,"対象期間"),"")</f>
        <v>13</v>
      </c>
      <c r="E157" s="108"/>
      <c r="F157" s="117" t="str">
        <f>IF(E157="閉所",COUNTIF(E$142:E157,"閉所"),"")</f>
        <v/>
      </c>
      <c r="G157" s="124"/>
      <c r="H157" s="80" t="e">
        <f t="shared" si="31"/>
        <v>#VALUE!</v>
      </c>
      <c r="I157" s="84" t="e">
        <f t="shared" si="25"/>
        <v>#VALUE!</v>
      </c>
      <c r="J157" s="93" t="s">
        <v>66</v>
      </c>
      <c r="K157" s="100" t="str">
        <f>IF(J157="対象期間",COUNTIF(J$142:J157,"対象期間"),"")</f>
        <v/>
      </c>
      <c r="L157" s="108"/>
      <c r="M157" s="117" t="str">
        <f>IF(L157="閉所",COUNTIF(L$142:L157,"閉所"),"")</f>
        <v/>
      </c>
      <c r="N157" s="131"/>
      <c r="O157" s="78">
        <f t="shared" si="26"/>
        <v>6</v>
      </c>
      <c r="P157" s="78">
        <f t="shared" si="27"/>
        <v>0</v>
      </c>
      <c r="Q157" s="78" t="e">
        <f t="shared" si="28"/>
        <v>#VALUE!</v>
      </c>
      <c r="R157" s="78">
        <f t="shared" si="29"/>
        <v>0</v>
      </c>
      <c r="S157" s="78" t="s">
        <v>46</v>
      </c>
    </row>
    <row r="158" spans="1:19">
      <c r="A158" s="80">
        <f t="shared" si="30"/>
        <v>46039</v>
      </c>
      <c r="B158" s="84" t="str">
        <f t="shared" si="24"/>
        <v>(土)</v>
      </c>
      <c r="C158" s="93" t="s">
        <v>11</v>
      </c>
      <c r="D158" s="100">
        <f>IF(C158="対象期間",COUNTIF(C$142:C158,"対象期間"),"")</f>
        <v>14</v>
      </c>
      <c r="E158" s="108" t="s">
        <v>29</v>
      </c>
      <c r="F158" s="117">
        <f>IF(E158="閉所",COUNTIF(E$142:E158,"閉所"),"")</f>
        <v>5</v>
      </c>
      <c r="G158" s="124"/>
      <c r="H158" s="80" t="e">
        <f t="shared" si="31"/>
        <v>#VALUE!</v>
      </c>
      <c r="I158" s="84" t="e">
        <f t="shared" si="25"/>
        <v>#VALUE!</v>
      </c>
      <c r="J158" s="93" t="s">
        <v>66</v>
      </c>
      <c r="K158" s="100" t="str">
        <f>IF(J158="対象期間",COUNTIF(J$142:J158,"対象期間"),"")</f>
        <v/>
      </c>
      <c r="L158" s="108"/>
      <c r="M158" s="117" t="str">
        <f>IF(L158="閉所",COUNTIF(L$142:L158,"閉所"),"")</f>
        <v/>
      </c>
      <c r="N158" s="131"/>
      <c r="O158" s="78">
        <f t="shared" si="26"/>
        <v>7</v>
      </c>
      <c r="P158" s="78">
        <f t="shared" si="27"/>
        <v>1</v>
      </c>
      <c r="Q158" s="78" t="e">
        <f t="shared" si="28"/>
        <v>#VALUE!</v>
      </c>
      <c r="R158" s="78">
        <f t="shared" si="29"/>
        <v>0</v>
      </c>
    </row>
    <row r="159" spans="1:19">
      <c r="A159" s="80">
        <f t="shared" si="30"/>
        <v>46040</v>
      </c>
      <c r="B159" s="84" t="str">
        <f t="shared" si="24"/>
        <v>(日)</v>
      </c>
      <c r="C159" s="93" t="s">
        <v>11</v>
      </c>
      <c r="D159" s="100">
        <f>IF(C159="対象期間",COUNTIF(C$142:C159,"対象期間"),"")</f>
        <v>15</v>
      </c>
      <c r="E159" s="108" t="s">
        <v>29</v>
      </c>
      <c r="F159" s="117">
        <f>IF(E159="閉所",COUNTIF(E$142:E159,"閉所"),"")</f>
        <v>6</v>
      </c>
      <c r="G159" s="124"/>
      <c r="H159" s="80" t="e">
        <f t="shared" si="31"/>
        <v>#VALUE!</v>
      </c>
      <c r="I159" s="84" t="e">
        <f t="shared" si="25"/>
        <v>#VALUE!</v>
      </c>
      <c r="J159" s="93" t="s">
        <v>66</v>
      </c>
      <c r="K159" s="100" t="str">
        <f>IF(J159="対象期間",COUNTIF(J$142:J159,"対象期間"),"")</f>
        <v/>
      </c>
      <c r="L159" s="108"/>
      <c r="M159" s="117" t="str">
        <f>IF(L159="閉所",COUNTIF(L$142:L159,"閉所"),"")</f>
        <v/>
      </c>
      <c r="N159" s="131"/>
      <c r="O159" s="78">
        <f t="shared" si="26"/>
        <v>1</v>
      </c>
      <c r="P159" s="78">
        <f t="shared" si="27"/>
        <v>1</v>
      </c>
      <c r="Q159" s="78" t="e">
        <f t="shared" si="28"/>
        <v>#VALUE!</v>
      </c>
      <c r="R159" s="78">
        <f t="shared" si="29"/>
        <v>0</v>
      </c>
    </row>
    <row r="160" spans="1:19">
      <c r="A160" s="80">
        <f t="shared" si="30"/>
        <v>46041</v>
      </c>
      <c r="B160" s="84" t="str">
        <f t="shared" si="24"/>
        <v>(月)</v>
      </c>
      <c r="C160" s="93" t="s">
        <v>11</v>
      </c>
      <c r="D160" s="100">
        <f>IF(C160="対象期間",COUNTIF(C$142:C160,"対象期間"),"")</f>
        <v>16</v>
      </c>
      <c r="E160" s="108"/>
      <c r="F160" s="117" t="str">
        <f>IF(E160="閉所",COUNTIF(E$142:E160,"閉所"),"")</f>
        <v/>
      </c>
      <c r="G160" s="124"/>
      <c r="H160" s="80" t="e">
        <f t="shared" si="31"/>
        <v>#VALUE!</v>
      </c>
      <c r="I160" s="84" t="e">
        <f t="shared" si="25"/>
        <v>#VALUE!</v>
      </c>
      <c r="J160" s="93" t="s">
        <v>66</v>
      </c>
      <c r="K160" s="100" t="str">
        <f>IF(J160="対象期間",COUNTIF(J$142:J160,"対象期間"),"")</f>
        <v/>
      </c>
      <c r="L160" s="108"/>
      <c r="M160" s="117" t="str">
        <f>IF(L160="閉所",COUNTIF(L$142:L160,"閉所"),"")</f>
        <v/>
      </c>
      <c r="N160" s="131"/>
      <c r="O160" s="78">
        <f t="shared" si="26"/>
        <v>2</v>
      </c>
      <c r="P160" s="78">
        <f t="shared" si="27"/>
        <v>0</v>
      </c>
      <c r="Q160" s="78" t="e">
        <f t="shared" si="28"/>
        <v>#VALUE!</v>
      </c>
      <c r="R160" s="78">
        <f t="shared" si="29"/>
        <v>0</v>
      </c>
    </row>
    <row r="161" spans="1:18">
      <c r="A161" s="80">
        <f t="shared" si="30"/>
        <v>46042</v>
      </c>
      <c r="B161" s="84" t="str">
        <f t="shared" si="24"/>
        <v>(火)</v>
      </c>
      <c r="C161" s="93" t="s">
        <v>11</v>
      </c>
      <c r="D161" s="100">
        <f>IF(C161="対象期間",COUNTIF(C$142:C161,"対象期間"),"")</f>
        <v>17</v>
      </c>
      <c r="E161" s="108"/>
      <c r="F161" s="117" t="str">
        <f>IF(E161="閉所",COUNTIF(E$142:E161,"閉所"),"")</f>
        <v/>
      </c>
      <c r="G161" s="124"/>
      <c r="H161" s="80" t="e">
        <f t="shared" si="31"/>
        <v>#VALUE!</v>
      </c>
      <c r="I161" s="84" t="e">
        <f t="shared" si="25"/>
        <v>#VALUE!</v>
      </c>
      <c r="J161" s="93" t="s">
        <v>66</v>
      </c>
      <c r="K161" s="100" t="str">
        <f>IF(J161="対象期間",COUNTIF(J$142:J161,"対象期間"),"")</f>
        <v/>
      </c>
      <c r="L161" s="108"/>
      <c r="M161" s="117" t="str">
        <f>IF(L161="閉所",COUNTIF(L$142:L161,"閉所"),"")</f>
        <v/>
      </c>
      <c r="N161" s="131"/>
      <c r="O161" s="78">
        <f t="shared" si="26"/>
        <v>3</v>
      </c>
      <c r="P161" s="78">
        <f t="shared" si="27"/>
        <v>0</v>
      </c>
      <c r="Q161" s="78" t="e">
        <f t="shared" si="28"/>
        <v>#VALUE!</v>
      </c>
      <c r="R161" s="78">
        <f t="shared" si="29"/>
        <v>0</v>
      </c>
    </row>
    <row r="162" spans="1:18">
      <c r="A162" s="80">
        <f t="shared" si="30"/>
        <v>46043</v>
      </c>
      <c r="B162" s="84" t="str">
        <f t="shared" si="24"/>
        <v>(水)</v>
      </c>
      <c r="C162" s="93" t="s">
        <v>11</v>
      </c>
      <c r="D162" s="100">
        <f>IF(C162="対象期間",COUNTIF(C$142:C162,"対象期間"),"")</f>
        <v>18</v>
      </c>
      <c r="E162" s="108"/>
      <c r="F162" s="117" t="str">
        <f>IF(E162="閉所",COUNTIF(E$142:E162,"閉所"),"")</f>
        <v/>
      </c>
      <c r="G162" s="124"/>
      <c r="H162" s="80" t="e">
        <f t="shared" si="31"/>
        <v>#VALUE!</v>
      </c>
      <c r="I162" s="84" t="e">
        <f t="shared" si="25"/>
        <v>#VALUE!</v>
      </c>
      <c r="J162" s="93" t="s">
        <v>66</v>
      </c>
      <c r="K162" s="100" t="str">
        <f>IF(J162="対象期間",COUNTIF(J$142:J162,"対象期間"),"")</f>
        <v/>
      </c>
      <c r="L162" s="108"/>
      <c r="M162" s="117" t="str">
        <f>IF(L162="閉所",COUNTIF(L$142:L162,"閉所"),"")</f>
        <v/>
      </c>
      <c r="N162" s="131"/>
      <c r="O162" s="78">
        <f t="shared" si="26"/>
        <v>4</v>
      </c>
      <c r="P162" s="78">
        <f t="shared" si="27"/>
        <v>0</v>
      </c>
      <c r="Q162" s="78" t="e">
        <f t="shared" si="28"/>
        <v>#VALUE!</v>
      </c>
      <c r="R162" s="78">
        <f t="shared" si="29"/>
        <v>0</v>
      </c>
    </row>
    <row r="163" spans="1:18">
      <c r="A163" s="80">
        <f t="shared" si="30"/>
        <v>46044</v>
      </c>
      <c r="B163" s="84" t="str">
        <f t="shared" si="24"/>
        <v>(木)</v>
      </c>
      <c r="C163" s="93" t="s">
        <v>11</v>
      </c>
      <c r="D163" s="100">
        <f>IF(C163="対象期間",COUNTIF(C$142:C163,"対象期間"),"")</f>
        <v>19</v>
      </c>
      <c r="E163" s="108"/>
      <c r="F163" s="117" t="str">
        <f>IF(E163="閉所",COUNTIF(E$142:E163,"閉所"),"")</f>
        <v/>
      </c>
      <c r="G163" s="124"/>
      <c r="H163" s="80" t="e">
        <f t="shared" si="31"/>
        <v>#VALUE!</v>
      </c>
      <c r="I163" s="84" t="e">
        <f t="shared" si="25"/>
        <v>#VALUE!</v>
      </c>
      <c r="J163" s="93" t="s">
        <v>66</v>
      </c>
      <c r="K163" s="100" t="str">
        <f>IF(J163="対象期間",COUNTIF(J$142:J163,"対象期間"),"")</f>
        <v/>
      </c>
      <c r="L163" s="108"/>
      <c r="M163" s="117" t="str">
        <f>IF(L163="閉所",COUNTIF(L$142:L163,"閉所"),"")</f>
        <v/>
      </c>
      <c r="N163" s="131"/>
      <c r="O163" s="78">
        <f t="shared" si="26"/>
        <v>5</v>
      </c>
      <c r="P163" s="78">
        <f t="shared" si="27"/>
        <v>0</v>
      </c>
      <c r="Q163" s="78" t="e">
        <f t="shared" si="28"/>
        <v>#VALUE!</v>
      </c>
      <c r="R163" s="78">
        <f t="shared" si="29"/>
        <v>0</v>
      </c>
    </row>
    <row r="164" spans="1:18">
      <c r="A164" s="80">
        <f t="shared" si="30"/>
        <v>46045</v>
      </c>
      <c r="B164" s="84" t="str">
        <f t="shared" si="24"/>
        <v>(金)</v>
      </c>
      <c r="C164" s="93" t="s">
        <v>11</v>
      </c>
      <c r="D164" s="100">
        <f>IF(C164="対象期間",COUNTIF(C$142:C164,"対象期間"),"")</f>
        <v>20</v>
      </c>
      <c r="E164" s="108"/>
      <c r="F164" s="117" t="str">
        <f>IF(E164="閉所",COUNTIF(E$142:E164,"閉所"),"")</f>
        <v/>
      </c>
      <c r="G164" s="124"/>
      <c r="H164" s="80" t="e">
        <f t="shared" si="31"/>
        <v>#VALUE!</v>
      </c>
      <c r="I164" s="84" t="e">
        <f t="shared" si="25"/>
        <v>#VALUE!</v>
      </c>
      <c r="J164" s="93" t="s">
        <v>66</v>
      </c>
      <c r="K164" s="100" t="str">
        <f>IF(J164="対象期間",COUNTIF(J$142:J164,"対象期間"),"")</f>
        <v/>
      </c>
      <c r="L164" s="108"/>
      <c r="M164" s="117" t="str">
        <f>IF(L164="閉所",COUNTIF(L$142:L164,"閉所"),"")</f>
        <v/>
      </c>
      <c r="N164" s="131"/>
      <c r="O164" s="78">
        <f t="shared" si="26"/>
        <v>6</v>
      </c>
      <c r="P164" s="78">
        <f t="shared" si="27"/>
        <v>0</v>
      </c>
      <c r="Q164" s="78" t="e">
        <f t="shared" si="28"/>
        <v>#VALUE!</v>
      </c>
      <c r="R164" s="78">
        <f t="shared" si="29"/>
        <v>0</v>
      </c>
    </row>
    <row r="165" spans="1:18">
      <c r="A165" s="80">
        <f t="shared" si="30"/>
        <v>46046</v>
      </c>
      <c r="B165" s="84" t="str">
        <f t="shared" si="24"/>
        <v>(土)</v>
      </c>
      <c r="C165" s="93" t="s">
        <v>11</v>
      </c>
      <c r="D165" s="100">
        <f>IF(C165="対象期間",COUNTIF(C$142:C165,"対象期間"),"")</f>
        <v>21</v>
      </c>
      <c r="E165" s="108" t="s">
        <v>29</v>
      </c>
      <c r="F165" s="117">
        <f>IF(E165="閉所",COUNTIF(E$142:E165,"閉所"),"")</f>
        <v>7</v>
      </c>
      <c r="G165" s="124"/>
      <c r="H165" s="80" t="e">
        <f t="shared" si="31"/>
        <v>#VALUE!</v>
      </c>
      <c r="I165" s="84" t="e">
        <f t="shared" si="25"/>
        <v>#VALUE!</v>
      </c>
      <c r="J165" s="93" t="s">
        <v>66</v>
      </c>
      <c r="K165" s="100" t="str">
        <f>IF(J165="対象期間",COUNTIF(J$142:J165,"対象期間"),"")</f>
        <v/>
      </c>
      <c r="L165" s="108"/>
      <c r="M165" s="117" t="str">
        <f>IF(L165="閉所",COUNTIF(L$142:L165,"閉所"),"")</f>
        <v/>
      </c>
      <c r="N165" s="131"/>
      <c r="O165" s="78">
        <f t="shared" si="26"/>
        <v>7</v>
      </c>
      <c r="P165" s="78">
        <f t="shared" si="27"/>
        <v>1</v>
      </c>
      <c r="Q165" s="78" t="e">
        <f t="shared" si="28"/>
        <v>#VALUE!</v>
      </c>
      <c r="R165" s="78">
        <f t="shared" si="29"/>
        <v>0</v>
      </c>
    </row>
    <row r="166" spans="1:18">
      <c r="A166" s="80">
        <f t="shared" si="30"/>
        <v>46047</v>
      </c>
      <c r="B166" s="84" t="str">
        <f t="shared" si="24"/>
        <v>(日)</v>
      </c>
      <c r="C166" s="93" t="s">
        <v>11</v>
      </c>
      <c r="D166" s="100">
        <f>IF(C166="対象期間",COUNTIF(C$142:C166,"対象期間"),"")</f>
        <v>22</v>
      </c>
      <c r="E166" s="108" t="s">
        <v>29</v>
      </c>
      <c r="F166" s="117">
        <f>IF(E166="閉所",COUNTIF(E$142:E166,"閉所"),"")</f>
        <v>8</v>
      </c>
      <c r="G166" s="124"/>
      <c r="H166" s="80" t="e">
        <f t="shared" si="31"/>
        <v>#VALUE!</v>
      </c>
      <c r="I166" s="84" t="e">
        <f t="shared" si="25"/>
        <v>#VALUE!</v>
      </c>
      <c r="J166" s="93" t="s">
        <v>66</v>
      </c>
      <c r="K166" s="100" t="str">
        <f>IF(J166="対象期間",COUNTIF(J$142:J166,"対象期間"),"")</f>
        <v/>
      </c>
      <c r="L166" s="108"/>
      <c r="M166" s="117" t="str">
        <f>IF(L166="閉所",COUNTIF(L$142:L166,"閉所"),"")</f>
        <v/>
      </c>
      <c r="N166" s="131"/>
      <c r="O166" s="78">
        <f t="shared" si="26"/>
        <v>1</v>
      </c>
      <c r="P166" s="78">
        <f t="shared" si="27"/>
        <v>1</v>
      </c>
      <c r="Q166" s="78" t="e">
        <f t="shared" si="28"/>
        <v>#VALUE!</v>
      </c>
      <c r="R166" s="78">
        <f t="shared" si="29"/>
        <v>0</v>
      </c>
    </row>
    <row r="167" spans="1:18">
      <c r="A167" s="80">
        <f t="shared" si="30"/>
        <v>46048</v>
      </c>
      <c r="B167" s="84" t="str">
        <f t="shared" si="24"/>
        <v>(月)</v>
      </c>
      <c r="C167" s="93" t="s">
        <v>11</v>
      </c>
      <c r="D167" s="100">
        <f>IF(C167="対象期間",COUNTIF(C$142:C167,"対象期間"),"")</f>
        <v>23</v>
      </c>
      <c r="E167" s="108"/>
      <c r="F167" s="117" t="str">
        <f>IF(E167="閉所",COUNTIF(E$142:E167,"閉所"),"")</f>
        <v/>
      </c>
      <c r="G167" s="124"/>
      <c r="H167" s="80" t="e">
        <f t="shared" si="31"/>
        <v>#VALUE!</v>
      </c>
      <c r="I167" s="84" t="e">
        <f t="shared" si="25"/>
        <v>#VALUE!</v>
      </c>
      <c r="J167" s="93" t="s">
        <v>66</v>
      </c>
      <c r="K167" s="100" t="str">
        <f>IF(J167="対象期間",COUNTIF(J$142:J167,"対象期間"),"")</f>
        <v/>
      </c>
      <c r="L167" s="108"/>
      <c r="M167" s="117" t="str">
        <f>IF(L167="閉所",COUNTIF(L$142:L167,"閉所"),"")</f>
        <v/>
      </c>
      <c r="N167" s="131"/>
      <c r="O167" s="78">
        <f t="shared" si="26"/>
        <v>2</v>
      </c>
      <c r="P167" s="78">
        <f t="shared" si="27"/>
        <v>0</v>
      </c>
      <c r="Q167" s="78" t="e">
        <f t="shared" si="28"/>
        <v>#VALUE!</v>
      </c>
      <c r="R167" s="78">
        <f t="shared" si="29"/>
        <v>0</v>
      </c>
    </row>
    <row r="168" spans="1:18">
      <c r="A168" s="80">
        <f t="shared" si="30"/>
        <v>46049</v>
      </c>
      <c r="B168" s="84" t="str">
        <f t="shared" si="24"/>
        <v>(火)</v>
      </c>
      <c r="C168" s="93" t="s">
        <v>11</v>
      </c>
      <c r="D168" s="100">
        <f>IF(C168="対象期間",COUNTIF(C$142:C168,"対象期間"),"")</f>
        <v>24</v>
      </c>
      <c r="E168" s="108"/>
      <c r="F168" s="117" t="str">
        <f>IF(E168="閉所",COUNTIF(E$142:E168,"閉所"),"")</f>
        <v/>
      </c>
      <c r="G168" s="124"/>
      <c r="H168" s="80" t="e">
        <f t="shared" si="31"/>
        <v>#VALUE!</v>
      </c>
      <c r="I168" s="84" t="e">
        <f t="shared" si="25"/>
        <v>#VALUE!</v>
      </c>
      <c r="J168" s="93" t="s">
        <v>66</v>
      </c>
      <c r="K168" s="100" t="str">
        <f>IF(J168="対象期間",COUNTIF(J$142:J168,"対象期間"),"")</f>
        <v/>
      </c>
      <c r="L168" s="108"/>
      <c r="M168" s="117" t="str">
        <f>IF(L168="閉所",COUNTIF(L$142:L168,"閉所"),"")</f>
        <v/>
      </c>
      <c r="N168" s="131"/>
      <c r="O168" s="78">
        <f t="shared" si="26"/>
        <v>3</v>
      </c>
      <c r="P168" s="78">
        <f t="shared" si="27"/>
        <v>0</v>
      </c>
      <c r="Q168" s="78" t="e">
        <f t="shared" si="28"/>
        <v>#VALUE!</v>
      </c>
      <c r="R168" s="78">
        <f t="shared" si="29"/>
        <v>0</v>
      </c>
    </row>
    <row r="169" spans="1:18">
      <c r="A169" s="80">
        <f t="shared" si="30"/>
        <v>46050</v>
      </c>
      <c r="B169" s="84" t="str">
        <f t="shared" si="24"/>
        <v>(水)</v>
      </c>
      <c r="C169" s="93" t="s">
        <v>11</v>
      </c>
      <c r="D169" s="100">
        <f>IF(C169="対象期間",COUNTIF(C$142:C169,"対象期間"),"")</f>
        <v>25</v>
      </c>
      <c r="E169" s="108"/>
      <c r="F169" s="117" t="str">
        <f>IF(E169="閉所",COUNTIF(E$142:E169,"閉所"),"")</f>
        <v/>
      </c>
      <c r="G169" s="124"/>
      <c r="H169" s="80" t="e">
        <f t="shared" si="31"/>
        <v>#VALUE!</v>
      </c>
      <c r="I169" s="84" t="e">
        <f t="shared" si="25"/>
        <v>#VALUE!</v>
      </c>
      <c r="J169" s="93" t="s">
        <v>66</v>
      </c>
      <c r="K169" s="100" t="str">
        <f>IF(J169="対象期間",COUNTIF(J$142:J169,"対象期間"),"")</f>
        <v/>
      </c>
      <c r="L169" s="108"/>
      <c r="M169" s="117" t="str">
        <f>IF(L169="閉所",COUNTIF(L$142:L169,"閉所"),"")</f>
        <v/>
      </c>
      <c r="N169" s="131"/>
      <c r="O169" s="78">
        <f t="shared" si="26"/>
        <v>4</v>
      </c>
      <c r="P169" s="78">
        <f t="shared" si="27"/>
        <v>0</v>
      </c>
      <c r="Q169" s="78" t="e">
        <f t="shared" si="28"/>
        <v>#VALUE!</v>
      </c>
      <c r="R169" s="78">
        <f t="shared" si="29"/>
        <v>0</v>
      </c>
    </row>
    <row r="170" spans="1:18">
      <c r="A170" s="80">
        <f t="shared" si="30"/>
        <v>46051</v>
      </c>
      <c r="B170" s="84" t="str">
        <f t="shared" si="24"/>
        <v>(木)</v>
      </c>
      <c r="C170" s="93" t="s">
        <v>11</v>
      </c>
      <c r="D170" s="100">
        <f>IF(C170="対象期間",COUNTIF(C$142:C170,"対象期間"),"")</f>
        <v>26</v>
      </c>
      <c r="E170" s="108"/>
      <c r="F170" s="117" t="str">
        <f>IF(E170="閉所",COUNTIF(E$142:E170,"閉所"),"")</f>
        <v/>
      </c>
      <c r="G170" s="124"/>
      <c r="H170" s="80" t="e">
        <f t="shared" si="31"/>
        <v>#VALUE!</v>
      </c>
      <c r="I170" s="84" t="e">
        <f t="shared" si="25"/>
        <v>#VALUE!</v>
      </c>
      <c r="J170" s="93" t="s">
        <v>66</v>
      </c>
      <c r="K170" s="100" t="str">
        <f>IF(J170="対象期間",COUNTIF(J$142:J170,"対象期間"),"")</f>
        <v/>
      </c>
      <c r="L170" s="108"/>
      <c r="M170" s="117" t="str">
        <f>IF(L170="閉所",COUNTIF(L$142:L170,"閉所"),"")</f>
        <v/>
      </c>
      <c r="N170" s="131"/>
      <c r="O170" s="78">
        <f t="shared" si="26"/>
        <v>5</v>
      </c>
      <c r="P170" s="78">
        <f t="shared" si="27"/>
        <v>0</v>
      </c>
      <c r="Q170" s="78" t="e">
        <f t="shared" si="28"/>
        <v>#VALUE!</v>
      </c>
      <c r="R170" s="78">
        <f t="shared" si="29"/>
        <v>0</v>
      </c>
    </row>
    <row r="171" spans="1:18">
      <c r="A171" s="80">
        <f t="shared" si="30"/>
        <v>46052</v>
      </c>
      <c r="B171" s="84" t="str">
        <f t="shared" si="24"/>
        <v>(金)</v>
      </c>
      <c r="C171" s="93" t="s">
        <v>11</v>
      </c>
      <c r="D171" s="100">
        <f>IF(C171="対象期間",COUNTIF(C$142:C171,"対象期間"),"")</f>
        <v>27</v>
      </c>
      <c r="E171" s="108"/>
      <c r="F171" s="117" t="str">
        <f>IF(E171="閉所",COUNTIF(E$142:E171,"閉所"),"")</f>
        <v/>
      </c>
      <c r="G171" s="124"/>
      <c r="H171" s="80" t="e">
        <f t="shared" si="31"/>
        <v>#VALUE!</v>
      </c>
      <c r="I171" s="84" t="e">
        <f t="shared" si="25"/>
        <v>#VALUE!</v>
      </c>
      <c r="J171" s="93" t="s">
        <v>66</v>
      </c>
      <c r="K171" s="100" t="str">
        <f>IF(J171="対象期間",COUNTIF(J$142:J171,"対象期間"),"")</f>
        <v/>
      </c>
      <c r="L171" s="108"/>
      <c r="M171" s="117" t="str">
        <f>IF(L171="閉所",COUNTIF(L$142:L171,"閉所"),"")</f>
        <v/>
      </c>
      <c r="N171" s="131"/>
      <c r="O171" s="78">
        <f t="shared" si="26"/>
        <v>6</v>
      </c>
      <c r="P171" s="78">
        <f t="shared" si="27"/>
        <v>0</v>
      </c>
      <c r="Q171" s="78" t="e">
        <f t="shared" si="28"/>
        <v>#VALUE!</v>
      </c>
      <c r="R171" s="78">
        <f t="shared" si="29"/>
        <v>0</v>
      </c>
    </row>
    <row r="172" spans="1:18">
      <c r="A172" s="80"/>
      <c r="B172" s="84"/>
      <c r="C172" s="93"/>
      <c r="D172" s="100" t="str">
        <f>IF(C172="対象期間",COUNTIF(C$142:C172,"対象期間"),"")</f>
        <v/>
      </c>
      <c r="E172" s="108"/>
      <c r="F172" s="117" t="str">
        <f>IF(E172="閉所",COUNTIF(E$142:E172,"閉所"),"")</f>
        <v/>
      </c>
      <c r="G172" s="124"/>
      <c r="H172" s="80" t="e">
        <f t="shared" si="31"/>
        <v>#VALUE!</v>
      </c>
      <c r="I172" s="84" t="e">
        <f t="shared" si="25"/>
        <v>#VALUE!</v>
      </c>
      <c r="J172" s="93" t="s">
        <v>66</v>
      </c>
      <c r="K172" s="100" t="str">
        <f>IF(J172="対象期間",COUNTIF(J$142:J172,"対象期間"),"")</f>
        <v/>
      </c>
      <c r="L172" s="108"/>
      <c r="M172" s="117" t="str">
        <f>IF(L172="閉所",COUNTIF(L$142:L172,"閉所"),"")</f>
        <v/>
      </c>
      <c r="N172" s="131"/>
      <c r="O172" s="78">
        <f t="shared" si="26"/>
        <v>7</v>
      </c>
      <c r="P172" s="78">
        <f t="shared" si="27"/>
        <v>0</v>
      </c>
      <c r="Q172" s="78" t="e">
        <f t="shared" si="28"/>
        <v>#VALUE!</v>
      </c>
      <c r="R172" s="78">
        <f t="shared" si="29"/>
        <v>0</v>
      </c>
    </row>
    <row r="173" spans="1:18">
      <c r="A173" s="76" t="s">
        <v>26</v>
      </c>
      <c r="F173" s="111"/>
      <c r="G173" s="120" t="str">
        <f>G1</f>
        <v>計画</v>
      </c>
      <c r="H173" s="126"/>
      <c r="I173" s="78"/>
      <c r="J173" s="131"/>
      <c r="K173" s="131"/>
      <c r="L173" s="134"/>
      <c r="M173" s="134"/>
      <c r="N173" s="131"/>
    </row>
    <row r="174" spans="1:18">
      <c r="F174" s="111"/>
      <c r="G174" s="121"/>
      <c r="H174" s="127"/>
      <c r="I174" s="78"/>
      <c r="J174" s="132"/>
      <c r="K174" s="132"/>
      <c r="L174" s="135"/>
      <c r="M174" s="138"/>
      <c r="N174" s="139"/>
    </row>
    <row r="175" spans="1:18" ht="27.75" customHeight="1">
      <c r="A175" s="76" t="s">
        <v>60</v>
      </c>
      <c r="B175" s="81" t="str">
        <f>B3</f>
        <v>令和7年度［第37－Ｚ2202－01号］
清水港新興津緑地トイレ新築工事（機械設備）</v>
      </c>
      <c r="C175" s="81"/>
      <c r="D175" s="81"/>
      <c r="E175" s="81"/>
      <c r="F175" s="81"/>
      <c r="G175" s="81"/>
      <c r="H175" s="81"/>
      <c r="I175" s="130"/>
      <c r="J175" s="132"/>
      <c r="K175" s="132"/>
      <c r="L175" s="136"/>
      <c r="M175" s="139"/>
      <c r="N175" s="139"/>
      <c r="O175" s="78" t="s">
        <v>67</v>
      </c>
    </row>
    <row r="176" spans="1:18" ht="17.25">
      <c r="A176" s="76" t="s">
        <v>43</v>
      </c>
      <c r="B176" s="85">
        <f>B133</f>
        <v>45841</v>
      </c>
      <c r="C176" s="85"/>
      <c r="D176" s="101"/>
      <c r="E176" s="83" t="s">
        <v>64</v>
      </c>
      <c r="F176" s="118">
        <f>F133</f>
        <v>46052</v>
      </c>
      <c r="G176" s="125"/>
      <c r="H176" s="125"/>
      <c r="J176" s="133"/>
      <c r="K176" s="133"/>
      <c r="L176" s="136"/>
      <c r="M176" s="139"/>
      <c r="N176" s="140"/>
    </row>
    <row r="177" spans="1:19" ht="19.5" customHeight="1">
      <c r="B177" s="83"/>
      <c r="C177" s="94" t="s">
        <v>47</v>
      </c>
      <c r="D177" s="102"/>
      <c r="E177" s="110" t="str">
        <f>F177</f>
        <v/>
      </c>
      <c r="F177" s="119" t="str">
        <f>IFERROR(IF(YEAR(M134)&amp;"/"&amp;MONTH(M134)=YEAR(確認用シート!$O$6)&amp;"/"&amp;MONTH(確認用シート!$O$6),"",EDATE(M134,1)),"")</f>
        <v/>
      </c>
      <c r="G177" s="101"/>
      <c r="H177" s="129"/>
      <c r="J177" s="94" t="s">
        <v>47</v>
      </c>
      <c r="K177" s="102"/>
      <c r="L177" s="110" t="str">
        <f>M177</f>
        <v/>
      </c>
      <c r="M177" s="119" t="str">
        <f>IFERROR(IF(YEAR(F177)&amp;"/"&amp;MONTH(F177)=YEAR(確認用シート!$O$6)&amp;"/"&amp;MONTH(確認用シート!$O$6),"",EDATE(F177,1)),"")</f>
        <v/>
      </c>
      <c r="N177" s="141"/>
    </row>
    <row r="178" spans="1:19" ht="19.5" customHeight="1">
      <c r="B178" s="83"/>
      <c r="C178" s="88" t="s">
        <v>54</v>
      </c>
      <c r="D178" s="97"/>
      <c r="E178" s="105">
        <f>COUNTIF(C185:C215,"対象期間")</f>
        <v>30</v>
      </c>
      <c r="F178" s="113"/>
      <c r="G178" s="101"/>
      <c r="H178" s="129"/>
      <c r="J178" s="88" t="s">
        <v>54</v>
      </c>
      <c r="K178" s="97"/>
      <c r="L178" s="105">
        <f>COUNTIF(J185:J215,"対象期間")</f>
        <v>28</v>
      </c>
      <c r="M178" s="113"/>
      <c r="N178" s="141"/>
    </row>
    <row r="179" spans="1:19" ht="19.5" customHeight="1">
      <c r="B179" s="83"/>
      <c r="C179" s="88" t="s">
        <v>5</v>
      </c>
      <c r="D179" s="97"/>
      <c r="E179" s="105">
        <f>COUNTIF(P185:P215,"1")</f>
        <v>0</v>
      </c>
      <c r="F179" s="113"/>
      <c r="G179" s="101"/>
      <c r="H179" s="129"/>
      <c r="J179" s="88" t="s">
        <v>5</v>
      </c>
      <c r="K179" s="97"/>
      <c r="L179" s="105">
        <f>COUNTIF(R185:R215,"1")</f>
        <v>0</v>
      </c>
      <c r="M179" s="113"/>
      <c r="N179" s="141"/>
    </row>
    <row r="180" spans="1:19" ht="19.5" customHeight="1">
      <c r="B180" s="83"/>
      <c r="C180" s="89" t="str">
        <f>"閉所日･率（"&amp;G173&amp;"）"</f>
        <v>閉所日･率（計画）</v>
      </c>
      <c r="D180" s="98"/>
      <c r="E180" s="106">
        <f>COUNT(F185:F215)</f>
        <v>10</v>
      </c>
      <c r="F180" s="114">
        <f>ROUNDDOWN(E180/E178,3)</f>
        <v>0.33300000000000002</v>
      </c>
      <c r="G180" s="101"/>
      <c r="H180" s="129"/>
      <c r="J180" s="89" t="str">
        <f>"閉所日･率（"&amp;G173&amp;"）"</f>
        <v>閉所日･率（計画）</v>
      </c>
      <c r="K180" s="98"/>
      <c r="L180" s="106">
        <f>COUNT(M185:M215)</f>
        <v>8</v>
      </c>
      <c r="M180" s="114">
        <f>ROUNDDOWN(L180/L178,3)</f>
        <v>0.28499999999999998</v>
      </c>
      <c r="N180" s="141"/>
    </row>
    <row r="181" spans="1:19" ht="19.5" customHeight="1">
      <c r="B181" s="83"/>
      <c r="C181" s="90" t="s">
        <v>24</v>
      </c>
      <c r="D181" s="99"/>
      <c r="E181" s="107" t="str">
        <f>IF(F180&gt;=0.285,"4週8休以上",IF(E180&gt;=E179,"4週8休以上","未達成"))</f>
        <v>4週8休以上</v>
      </c>
      <c r="F181" s="115"/>
      <c r="G181" s="101"/>
      <c r="H181" s="129"/>
      <c r="J181" s="90" t="s">
        <v>24</v>
      </c>
      <c r="K181" s="99"/>
      <c r="L181" s="107" t="str">
        <f>IF(M180&gt;=0.285,"4週8休以上",IF(L180&gt;=L179,"4週8休以上","未達成"))</f>
        <v>4週8休以上</v>
      </c>
      <c r="M181" s="115"/>
      <c r="N181" s="141"/>
    </row>
    <row r="182" spans="1:19" ht="19.5" customHeight="1">
      <c r="J182" s="78"/>
      <c r="K182" s="111"/>
      <c r="L182" s="78"/>
      <c r="M182" s="78"/>
    </row>
    <row r="183" spans="1:19" ht="18" customHeight="1">
      <c r="A183" s="79"/>
      <c r="B183" s="79"/>
      <c r="C183" s="91" t="s">
        <v>62</v>
      </c>
      <c r="D183" s="91"/>
      <c r="E183" s="91" t="s">
        <v>61</v>
      </c>
      <c r="F183" s="91"/>
      <c r="H183" s="79"/>
      <c r="I183" s="79"/>
      <c r="J183" s="91" t="s">
        <v>62</v>
      </c>
      <c r="K183" s="91"/>
      <c r="L183" s="91" t="s">
        <v>61</v>
      </c>
      <c r="M183" s="91"/>
      <c r="N183" s="131"/>
    </row>
    <row r="184" spans="1:19">
      <c r="A184" s="79"/>
      <c r="B184" s="79"/>
      <c r="C184" s="92"/>
      <c r="D184" s="92"/>
      <c r="E184" s="92"/>
      <c r="F184" s="92"/>
      <c r="G184" s="123"/>
      <c r="H184" s="79"/>
      <c r="I184" s="79"/>
      <c r="J184" s="92"/>
      <c r="K184" s="92"/>
      <c r="L184" s="92"/>
      <c r="M184" s="92"/>
      <c r="N184" s="131"/>
    </row>
    <row r="185" spans="1:19">
      <c r="A185" s="80" t="e">
        <f>DATE(YEAR(F177),MONTH(F177),1)</f>
        <v>#VALUE!</v>
      </c>
      <c r="B185" s="84" t="e">
        <f t="shared" ref="B185:B214" si="32">TEXT(A185,"(aaa)")</f>
        <v>#VALUE!</v>
      </c>
      <c r="C185" s="93" t="s">
        <v>11</v>
      </c>
      <c r="D185" s="100">
        <f>IF(C185="対象期間",COUNTIF(C$185:C185,"対象期間"),"")</f>
        <v>1</v>
      </c>
      <c r="E185" s="108" t="s">
        <v>29</v>
      </c>
      <c r="F185" s="117">
        <f>IF(E185="閉所",COUNTIF(E$185:E185,"閉所"),"")</f>
        <v>1</v>
      </c>
      <c r="G185" s="124"/>
      <c r="H185" s="80" t="e">
        <f>DATE(YEAR(M177),MONTH(M177),1)</f>
        <v>#VALUE!</v>
      </c>
      <c r="I185" s="84" t="e">
        <f t="shared" ref="I185:I215" si="33">TEXT(H185,"(aaa)")</f>
        <v>#VALUE!</v>
      </c>
      <c r="J185" s="93" t="s">
        <v>11</v>
      </c>
      <c r="K185" s="100">
        <f>IF(J185="対象期間",COUNTIF(J$185:J185,"対象期間"),"")</f>
        <v>1</v>
      </c>
      <c r="L185" s="108"/>
      <c r="M185" s="117" t="str">
        <f>IF(L185="閉所",COUNTIF(L$185:L185,"閉所"),"")</f>
        <v/>
      </c>
      <c r="N185" s="131"/>
      <c r="O185" s="78" t="e">
        <f t="shared" ref="O185:O215" si="34">WEEKDAY(A185)</f>
        <v>#VALUE!</v>
      </c>
      <c r="P185" s="78" t="e">
        <f t="shared" ref="P185:P215" si="35">IF(C185="対象期間",IF(O185=1,1,0))+IF(C185="対象期間",IF(O185=7,1,0))</f>
        <v>#VALUE!</v>
      </c>
      <c r="Q185" s="78" t="e">
        <f t="shared" ref="Q185:Q215" si="36">WEEKDAY(H185)</f>
        <v>#VALUE!</v>
      </c>
      <c r="R185" s="78" t="e">
        <f t="shared" ref="R185:R215" si="37">IF(J185="対象期間",IF(Q185=1,1,0))+IF(J185="対象期間",IF(Q185=7,1,0))</f>
        <v>#VALUE!</v>
      </c>
      <c r="S185" s="78" t="s">
        <v>11</v>
      </c>
    </row>
    <row r="186" spans="1:19">
      <c r="A186" s="80" t="e">
        <f t="shared" ref="A186:A214" si="38">A185+1</f>
        <v>#VALUE!</v>
      </c>
      <c r="B186" s="84" t="e">
        <f t="shared" si="32"/>
        <v>#VALUE!</v>
      </c>
      <c r="C186" s="93" t="s">
        <v>11</v>
      </c>
      <c r="D186" s="100">
        <f>IF(C186="対象期間",COUNTIF(C$185:C186,"対象期間"),"")</f>
        <v>2</v>
      </c>
      <c r="E186" s="108" t="s">
        <v>29</v>
      </c>
      <c r="F186" s="117">
        <f>IF(E186="閉所",COUNTIF(E$185:E186,"閉所"),"")</f>
        <v>2</v>
      </c>
      <c r="G186" s="124"/>
      <c r="H186" s="80" t="e">
        <f t="shared" ref="H186:H215" si="39">H185+1</f>
        <v>#VALUE!</v>
      </c>
      <c r="I186" s="84" t="e">
        <f t="shared" si="33"/>
        <v>#VALUE!</v>
      </c>
      <c r="J186" s="93" t="s">
        <v>11</v>
      </c>
      <c r="K186" s="100">
        <f>IF(J186="対象期間",COUNTIF(J$185:J186,"対象期間"),"")</f>
        <v>2</v>
      </c>
      <c r="L186" s="108"/>
      <c r="M186" s="117" t="str">
        <f>IF(L186="閉所",COUNTIF(L$185:L186,"閉所"),"")</f>
        <v/>
      </c>
      <c r="N186" s="131"/>
      <c r="O186" s="78" t="e">
        <f t="shared" si="34"/>
        <v>#VALUE!</v>
      </c>
      <c r="P186" s="78" t="e">
        <f t="shared" si="35"/>
        <v>#VALUE!</v>
      </c>
      <c r="Q186" s="78" t="e">
        <f t="shared" si="36"/>
        <v>#VALUE!</v>
      </c>
      <c r="R186" s="78" t="e">
        <f t="shared" si="37"/>
        <v>#VALUE!</v>
      </c>
      <c r="S186" s="78" t="s">
        <v>63</v>
      </c>
    </row>
    <row r="187" spans="1:19">
      <c r="A187" s="80" t="e">
        <f t="shared" si="38"/>
        <v>#VALUE!</v>
      </c>
      <c r="B187" s="84" t="e">
        <f t="shared" si="32"/>
        <v>#VALUE!</v>
      </c>
      <c r="C187" s="93" t="s">
        <v>11</v>
      </c>
      <c r="D187" s="100">
        <f>IF(C187="対象期間",COUNTIF(C$185:C187,"対象期間"),"")</f>
        <v>3</v>
      </c>
      <c r="E187" s="108"/>
      <c r="F187" s="117" t="str">
        <f>IF(E187="閉所",COUNTIF(E$185:E187,"閉所"),"")</f>
        <v/>
      </c>
      <c r="G187" s="124"/>
      <c r="H187" s="80" t="e">
        <f t="shared" si="39"/>
        <v>#VALUE!</v>
      </c>
      <c r="I187" s="84" t="e">
        <f t="shared" si="33"/>
        <v>#VALUE!</v>
      </c>
      <c r="J187" s="93" t="s">
        <v>11</v>
      </c>
      <c r="K187" s="100">
        <f>IF(J187="対象期間",COUNTIF(J$185:J187,"対象期間"),"")</f>
        <v>3</v>
      </c>
      <c r="L187" s="108"/>
      <c r="M187" s="117" t="str">
        <f>IF(L187="閉所",COUNTIF(L$185:L187,"閉所"),"")</f>
        <v/>
      </c>
      <c r="N187" s="131"/>
      <c r="O187" s="78" t="e">
        <f t="shared" si="34"/>
        <v>#VALUE!</v>
      </c>
      <c r="P187" s="78" t="e">
        <f t="shared" si="35"/>
        <v>#VALUE!</v>
      </c>
      <c r="Q187" s="78" t="e">
        <f t="shared" si="36"/>
        <v>#VALUE!</v>
      </c>
      <c r="R187" s="78" t="e">
        <f t="shared" si="37"/>
        <v>#VALUE!</v>
      </c>
      <c r="S187" s="78" t="s">
        <v>56</v>
      </c>
    </row>
    <row r="188" spans="1:19">
      <c r="A188" s="80" t="e">
        <f t="shared" si="38"/>
        <v>#VALUE!</v>
      </c>
      <c r="B188" s="84" t="e">
        <f t="shared" si="32"/>
        <v>#VALUE!</v>
      </c>
      <c r="C188" s="93" t="s">
        <v>11</v>
      </c>
      <c r="D188" s="100">
        <f>IF(C188="対象期間",COUNTIF(C$185:C188,"対象期間"),"")</f>
        <v>4</v>
      </c>
      <c r="E188" s="108"/>
      <c r="F188" s="117" t="str">
        <f>IF(E188="閉所",COUNTIF(E$185:E188,"閉所"),"")</f>
        <v/>
      </c>
      <c r="G188" s="124"/>
      <c r="H188" s="80" t="e">
        <f t="shared" si="39"/>
        <v>#VALUE!</v>
      </c>
      <c r="I188" s="84" t="e">
        <f t="shared" si="33"/>
        <v>#VALUE!</v>
      </c>
      <c r="J188" s="93" t="s">
        <v>11</v>
      </c>
      <c r="K188" s="100">
        <f>IF(J188="対象期間",COUNTIF(J$185:J188,"対象期間"),"")</f>
        <v>4</v>
      </c>
      <c r="L188" s="108"/>
      <c r="M188" s="117" t="str">
        <f>IF(L188="閉所",COUNTIF(L$185:L188,"閉所"),"")</f>
        <v/>
      </c>
      <c r="N188" s="131"/>
      <c r="O188" s="78" t="e">
        <f t="shared" si="34"/>
        <v>#VALUE!</v>
      </c>
      <c r="P188" s="78" t="e">
        <f t="shared" si="35"/>
        <v>#VALUE!</v>
      </c>
      <c r="Q188" s="78" t="e">
        <f t="shared" si="36"/>
        <v>#VALUE!</v>
      </c>
      <c r="R188" s="78" t="e">
        <f t="shared" si="37"/>
        <v>#VALUE!</v>
      </c>
      <c r="S188" s="78" t="s">
        <v>65</v>
      </c>
    </row>
    <row r="189" spans="1:19">
      <c r="A189" s="80" t="e">
        <f t="shared" si="38"/>
        <v>#VALUE!</v>
      </c>
      <c r="B189" s="84" t="e">
        <f t="shared" si="32"/>
        <v>#VALUE!</v>
      </c>
      <c r="C189" s="93" t="s">
        <v>11</v>
      </c>
      <c r="D189" s="100">
        <f>IF(C189="対象期間",COUNTIF(C$185:C189,"対象期間"),"")</f>
        <v>5</v>
      </c>
      <c r="E189" s="108"/>
      <c r="F189" s="117" t="str">
        <f>IF(E189="閉所",COUNTIF(E$185:E189,"閉所"),"")</f>
        <v/>
      </c>
      <c r="G189" s="124"/>
      <c r="H189" s="80" t="e">
        <f t="shared" si="39"/>
        <v>#VALUE!</v>
      </c>
      <c r="I189" s="84" t="e">
        <f t="shared" si="33"/>
        <v>#VALUE!</v>
      </c>
      <c r="J189" s="93" t="s">
        <v>11</v>
      </c>
      <c r="K189" s="100">
        <f>IF(J189="対象期間",COUNTIF(J$185:J189,"対象期間"),"")</f>
        <v>5</v>
      </c>
      <c r="L189" s="108"/>
      <c r="M189" s="117" t="str">
        <f>IF(L189="閉所",COUNTIF(L$185:L189,"閉所"),"")</f>
        <v/>
      </c>
      <c r="N189" s="131"/>
      <c r="O189" s="78" t="e">
        <f t="shared" si="34"/>
        <v>#VALUE!</v>
      </c>
      <c r="P189" s="78" t="e">
        <f t="shared" si="35"/>
        <v>#VALUE!</v>
      </c>
      <c r="Q189" s="78" t="e">
        <f t="shared" si="36"/>
        <v>#VALUE!</v>
      </c>
      <c r="R189" s="78" t="e">
        <f t="shared" si="37"/>
        <v>#VALUE!</v>
      </c>
      <c r="S189" s="78" t="s">
        <v>68</v>
      </c>
    </row>
    <row r="190" spans="1:19">
      <c r="A190" s="80" t="e">
        <f t="shared" si="38"/>
        <v>#VALUE!</v>
      </c>
      <c r="B190" s="84" t="e">
        <f t="shared" si="32"/>
        <v>#VALUE!</v>
      </c>
      <c r="C190" s="93" t="s">
        <v>11</v>
      </c>
      <c r="D190" s="100">
        <f>IF(C190="対象期間",COUNTIF(C$185:C190,"対象期間"),"")</f>
        <v>6</v>
      </c>
      <c r="E190" s="108"/>
      <c r="F190" s="117" t="str">
        <f>IF(E190="閉所",COUNTIF(E$185:E190,"閉所"),"")</f>
        <v/>
      </c>
      <c r="G190" s="124"/>
      <c r="H190" s="80" t="e">
        <f t="shared" si="39"/>
        <v>#VALUE!</v>
      </c>
      <c r="I190" s="84" t="e">
        <f t="shared" si="33"/>
        <v>#VALUE!</v>
      </c>
      <c r="J190" s="93" t="s">
        <v>11</v>
      </c>
      <c r="K190" s="100">
        <f>IF(J190="対象期間",COUNTIF(J$185:J190,"対象期間"),"")</f>
        <v>6</v>
      </c>
      <c r="L190" s="108" t="s">
        <v>29</v>
      </c>
      <c r="M190" s="117">
        <f>IF(L190="閉所",COUNTIF(L$185:L190,"閉所"),"")</f>
        <v>1</v>
      </c>
      <c r="N190" s="131"/>
      <c r="O190" s="78" t="e">
        <f t="shared" si="34"/>
        <v>#VALUE!</v>
      </c>
      <c r="P190" s="78" t="e">
        <f t="shared" si="35"/>
        <v>#VALUE!</v>
      </c>
      <c r="Q190" s="78" t="e">
        <f t="shared" si="36"/>
        <v>#VALUE!</v>
      </c>
      <c r="R190" s="78" t="e">
        <f t="shared" si="37"/>
        <v>#VALUE!</v>
      </c>
      <c r="S190" s="78" t="s">
        <v>69</v>
      </c>
    </row>
    <row r="191" spans="1:19">
      <c r="A191" s="80" t="e">
        <f t="shared" si="38"/>
        <v>#VALUE!</v>
      </c>
      <c r="B191" s="84" t="e">
        <f t="shared" si="32"/>
        <v>#VALUE!</v>
      </c>
      <c r="C191" s="93" t="s">
        <v>11</v>
      </c>
      <c r="D191" s="100">
        <f>IF(C191="対象期間",COUNTIF(C$185:C191,"対象期間"),"")</f>
        <v>7</v>
      </c>
      <c r="E191" s="108"/>
      <c r="F191" s="117" t="str">
        <f>IF(E191="閉所",COUNTIF(E$185:E191,"閉所"),"")</f>
        <v/>
      </c>
      <c r="G191" s="124"/>
      <c r="H191" s="80" t="e">
        <f t="shared" si="39"/>
        <v>#VALUE!</v>
      </c>
      <c r="I191" s="84" t="e">
        <f t="shared" si="33"/>
        <v>#VALUE!</v>
      </c>
      <c r="J191" s="93" t="s">
        <v>11</v>
      </c>
      <c r="K191" s="100">
        <f>IF(J191="対象期間",COUNTIF(J$185:J191,"対象期間"),"")</f>
        <v>7</v>
      </c>
      <c r="L191" s="108" t="s">
        <v>29</v>
      </c>
      <c r="M191" s="117">
        <f>IF(L191="閉所",COUNTIF(L$185:L191,"閉所"),"")</f>
        <v>2</v>
      </c>
      <c r="N191" s="131"/>
      <c r="O191" s="78" t="e">
        <f t="shared" si="34"/>
        <v>#VALUE!</v>
      </c>
      <c r="P191" s="78" t="e">
        <f t="shared" si="35"/>
        <v>#VALUE!</v>
      </c>
      <c r="Q191" s="78" t="e">
        <f t="shared" si="36"/>
        <v>#VALUE!</v>
      </c>
      <c r="R191" s="78" t="e">
        <f t="shared" si="37"/>
        <v>#VALUE!</v>
      </c>
      <c r="S191" s="78" t="s">
        <v>70</v>
      </c>
    </row>
    <row r="192" spans="1:19">
      <c r="A192" s="80" t="e">
        <f t="shared" si="38"/>
        <v>#VALUE!</v>
      </c>
      <c r="B192" s="84" t="e">
        <f t="shared" si="32"/>
        <v>#VALUE!</v>
      </c>
      <c r="C192" s="93" t="s">
        <v>11</v>
      </c>
      <c r="D192" s="100">
        <f>IF(C192="対象期間",COUNTIF(C$185:C192,"対象期間"),"")</f>
        <v>8</v>
      </c>
      <c r="E192" s="108" t="s">
        <v>29</v>
      </c>
      <c r="F192" s="117">
        <f>IF(E192="閉所",COUNTIF(E$185:E192,"閉所"),"")</f>
        <v>3</v>
      </c>
      <c r="G192" s="124"/>
      <c r="H192" s="80" t="e">
        <f t="shared" si="39"/>
        <v>#VALUE!</v>
      </c>
      <c r="I192" s="84" t="e">
        <f t="shared" si="33"/>
        <v>#VALUE!</v>
      </c>
      <c r="J192" s="93" t="s">
        <v>11</v>
      </c>
      <c r="K192" s="100">
        <f>IF(J192="対象期間",COUNTIF(J$185:J192,"対象期間"),"")</f>
        <v>8</v>
      </c>
      <c r="L192" s="108"/>
      <c r="M192" s="117" t="str">
        <f>IF(L192="閉所",COUNTIF(L$185:L192,"閉所"),"")</f>
        <v/>
      </c>
      <c r="N192" s="131"/>
      <c r="O192" s="78" t="e">
        <f t="shared" si="34"/>
        <v>#VALUE!</v>
      </c>
      <c r="P192" s="78" t="e">
        <f t="shared" si="35"/>
        <v>#VALUE!</v>
      </c>
      <c r="Q192" s="78" t="e">
        <f t="shared" si="36"/>
        <v>#VALUE!</v>
      </c>
      <c r="R192" s="78" t="e">
        <f t="shared" si="37"/>
        <v>#VALUE!</v>
      </c>
      <c r="S192" s="78" t="s">
        <v>66</v>
      </c>
    </row>
    <row r="193" spans="1:19">
      <c r="A193" s="80" t="e">
        <f t="shared" si="38"/>
        <v>#VALUE!</v>
      </c>
      <c r="B193" s="84" t="e">
        <f t="shared" si="32"/>
        <v>#VALUE!</v>
      </c>
      <c r="C193" s="93" t="s">
        <v>11</v>
      </c>
      <c r="D193" s="100">
        <f>IF(C193="対象期間",COUNTIF(C$185:C193,"対象期間"),"")</f>
        <v>9</v>
      </c>
      <c r="E193" s="108" t="s">
        <v>29</v>
      </c>
      <c r="F193" s="117">
        <f>IF(E193="閉所",COUNTIF(E$185:E193,"閉所"),"")</f>
        <v>4</v>
      </c>
      <c r="G193" s="124"/>
      <c r="H193" s="80" t="e">
        <f t="shared" si="39"/>
        <v>#VALUE!</v>
      </c>
      <c r="I193" s="84" t="e">
        <f t="shared" si="33"/>
        <v>#VALUE!</v>
      </c>
      <c r="J193" s="93" t="s">
        <v>11</v>
      </c>
      <c r="K193" s="100">
        <f>IF(J193="対象期間",COUNTIF(J$185:J193,"対象期間"),"")</f>
        <v>9</v>
      </c>
      <c r="L193" s="108"/>
      <c r="M193" s="117" t="str">
        <f>IF(L193="閉所",COUNTIF(L$185:L193,"閉所"),"")</f>
        <v/>
      </c>
      <c r="N193" s="131"/>
      <c r="O193" s="78" t="e">
        <f t="shared" si="34"/>
        <v>#VALUE!</v>
      </c>
      <c r="P193" s="78" t="e">
        <f t="shared" si="35"/>
        <v>#VALUE!</v>
      </c>
      <c r="Q193" s="78" t="e">
        <f t="shared" si="36"/>
        <v>#VALUE!</v>
      </c>
      <c r="R193" s="78" t="e">
        <f t="shared" si="37"/>
        <v>#VALUE!</v>
      </c>
      <c r="S193" s="78" t="s">
        <v>71</v>
      </c>
    </row>
    <row r="194" spans="1:19">
      <c r="A194" s="80" t="e">
        <f t="shared" si="38"/>
        <v>#VALUE!</v>
      </c>
      <c r="B194" s="84" t="e">
        <f t="shared" si="32"/>
        <v>#VALUE!</v>
      </c>
      <c r="C194" s="93" t="s">
        <v>11</v>
      </c>
      <c r="D194" s="100">
        <f>IF(C194="対象期間",COUNTIF(C$185:C194,"対象期間"),"")</f>
        <v>10</v>
      </c>
      <c r="E194" s="108"/>
      <c r="F194" s="117" t="str">
        <f>IF(E194="閉所",COUNTIF(E$185:E194,"閉所"),"")</f>
        <v/>
      </c>
      <c r="G194" s="124"/>
      <c r="H194" s="80" t="e">
        <f t="shared" si="39"/>
        <v>#VALUE!</v>
      </c>
      <c r="I194" s="84" t="e">
        <f t="shared" si="33"/>
        <v>#VALUE!</v>
      </c>
      <c r="J194" s="93" t="s">
        <v>11</v>
      </c>
      <c r="K194" s="100">
        <f>IF(J194="対象期間",COUNTIF(J$185:J194,"対象期間"),"")</f>
        <v>10</v>
      </c>
      <c r="L194" s="108"/>
      <c r="M194" s="117" t="str">
        <f>IF(L194="閉所",COUNTIF(L$185:L194,"閉所"),"")</f>
        <v/>
      </c>
      <c r="N194" s="131"/>
      <c r="O194" s="78" t="e">
        <f t="shared" si="34"/>
        <v>#VALUE!</v>
      </c>
      <c r="P194" s="78" t="e">
        <f t="shared" si="35"/>
        <v>#VALUE!</v>
      </c>
      <c r="Q194" s="78" t="e">
        <f t="shared" si="36"/>
        <v>#VALUE!</v>
      </c>
      <c r="R194" s="78" t="e">
        <f t="shared" si="37"/>
        <v>#VALUE!</v>
      </c>
    </row>
    <row r="195" spans="1:19">
      <c r="A195" s="80" t="e">
        <f t="shared" si="38"/>
        <v>#VALUE!</v>
      </c>
      <c r="B195" s="84" t="e">
        <f t="shared" si="32"/>
        <v>#VALUE!</v>
      </c>
      <c r="C195" s="93" t="s">
        <v>11</v>
      </c>
      <c r="D195" s="100">
        <f>IF(C195="対象期間",COUNTIF(C$185:C195,"対象期間"),"")</f>
        <v>11</v>
      </c>
      <c r="E195" s="108"/>
      <c r="F195" s="117" t="str">
        <f>IF(E195="閉所",COUNTIF(E$185:E195,"閉所"),"")</f>
        <v/>
      </c>
      <c r="G195" s="124"/>
      <c r="H195" s="80" t="e">
        <f t="shared" si="39"/>
        <v>#VALUE!</v>
      </c>
      <c r="I195" s="84" t="e">
        <f t="shared" si="33"/>
        <v>#VALUE!</v>
      </c>
      <c r="J195" s="93" t="s">
        <v>11</v>
      </c>
      <c r="K195" s="100">
        <f>IF(J195="対象期間",COUNTIF(J$185:J195,"対象期間"),"")</f>
        <v>11</v>
      </c>
      <c r="L195" s="108"/>
      <c r="M195" s="117" t="str">
        <f>IF(L195="閉所",COUNTIF(L$185:L195,"閉所"),"")</f>
        <v/>
      </c>
      <c r="N195" s="131"/>
      <c r="O195" s="78" t="e">
        <f t="shared" si="34"/>
        <v>#VALUE!</v>
      </c>
      <c r="P195" s="78" t="e">
        <f t="shared" si="35"/>
        <v>#VALUE!</v>
      </c>
      <c r="Q195" s="78" t="e">
        <f t="shared" si="36"/>
        <v>#VALUE!</v>
      </c>
      <c r="R195" s="78" t="e">
        <f t="shared" si="37"/>
        <v>#VALUE!</v>
      </c>
      <c r="S195" s="78" t="s">
        <v>29</v>
      </c>
    </row>
    <row r="196" spans="1:19">
      <c r="A196" s="80" t="e">
        <f t="shared" si="38"/>
        <v>#VALUE!</v>
      </c>
      <c r="B196" s="84" t="e">
        <f t="shared" si="32"/>
        <v>#VALUE!</v>
      </c>
      <c r="C196" s="93" t="s">
        <v>11</v>
      </c>
      <c r="D196" s="100">
        <f>IF(C196="対象期間",COUNTIF(C$185:C196,"対象期間"),"")</f>
        <v>12</v>
      </c>
      <c r="E196" s="108"/>
      <c r="F196" s="117" t="str">
        <f>IF(E196="閉所",COUNTIF(E$185:E196,"閉所"),"")</f>
        <v/>
      </c>
      <c r="G196" s="124"/>
      <c r="H196" s="80" t="e">
        <f t="shared" si="39"/>
        <v>#VALUE!</v>
      </c>
      <c r="I196" s="84" t="e">
        <f t="shared" si="33"/>
        <v>#VALUE!</v>
      </c>
      <c r="J196" s="93" t="s">
        <v>11</v>
      </c>
      <c r="K196" s="100">
        <f>IF(J196="対象期間",COUNTIF(J$185:J196,"対象期間"),"")</f>
        <v>12</v>
      </c>
      <c r="L196" s="108"/>
      <c r="M196" s="117" t="str">
        <f>IF(L196="閉所",COUNTIF(L$185:L196,"閉所"),"")</f>
        <v/>
      </c>
      <c r="N196" s="131"/>
      <c r="O196" s="78" t="e">
        <f t="shared" si="34"/>
        <v>#VALUE!</v>
      </c>
      <c r="P196" s="78" t="e">
        <f t="shared" si="35"/>
        <v>#VALUE!</v>
      </c>
      <c r="Q196" s="78" t="e">
        <f t="shared" si="36"/>
        <v>#VALUE!</v>
      </c>
      <c r="R196" s="78" t="e">
        <f t="shared" si="37"/>
        <v>#VALUE!</v>
      </c>
    </row>
    <row r="197" spans="1:19">
      <c r="A197" s="80" t="e">
        <f t="shared" si="38"/>
        <v>#VALUE!</v>
      </c>
      <c r="B197" s="84" t="e">
        <f t="shared" si="32"/>
        <v>#VALUE!</v>
      </c>
      <c r="C197" s="93" t="s">
        <v>11</v>
      </c>
      <c r="D197" s="100">
        <f>IF(C197="対象期間",COUNTIF(C$185:C197,"対象期間"),"")</f>
        <v>13</v>
      </c>
      <c r="E197" s="108"/>
      <c r="F197" s="117" t="str">
        <f>IF(E197="閉所",COUNTIF(E$185:E197,"閉所"),"")</f>
        <v/>
      </c>
      <c r="G197" s="124"/>
      <c r="H197" s="80" t="e">
        <f t="shared" si="39"/>
        <v>#VALUE!</v>
      </c>
      <c r="I197" s="84" t="e">
        <f t="shared" si="33"/>
        <v>#VALUE!</v>
      </c>
      <c r="J197" s="93" t="s">
        <v>11</v>
      </c>
      <c r="K197" s="100">
        <f>IF(J197="対象期間",COUNTIF(J$185:J197,"対象期間"),"")</f>
        <v>13</v>
      </c>
      <c r="L197" s="108" t="s">
        <v>29</v>
      </c>
      <c r="M197" s="117">
        <f>IF(L197="閉所",COUNTIF(L$185:L197,"閉所"),"")</f>
        <v>3</v>
      </c>
      <c r="N197" s="131"/>
      <c r="O197" s="78" t="e">
        <f t="shared" si="34"/>
        <v>#VALUE!</v>
      </c>
      <c r="P197" s="78" t="e">
        <f t="shared" si="35"/>
        <v>#VALUE!</v>
      </c>
      <c r="Q197" s="78" t="e">
        <f t="shared" si="36"/>
        <v>#VALUE!</v>
      </c>
      <c r="R197" s="78" t="e">
        <f t="shared" si="37"/>
        <v>#VALUE!</v>
      </c>
      <c r="S197" s="78" t="s">
        <v>35</v>
      </c>
    </row>
    <row r="198" spans="1:19">
      <c r="A198" s="80" t="e">
        <f t="shared" si="38"/>
        <v>#VALUE!</v>
      </c>
      <c r="B198" s="84" t="e">
        <f t="shared" si="32"/>
        <v>#VALUE!</v>
      </c>
      <c r="C198" s="93" t="s">
        <v>11</v>
      </c>
      <c r="D198" s="100">
        <f>IF(C198="対象期間",COUNTIF(C$185:C198,"対象期間"),"")</f>
        <v>14</v>
      </c>
      <c r="E198" s="108"/>
      <c r="F198" s="117" t="str">
        <f>IF(E198="閉所",COUNTIF(E$185:E198,"閉所"),"")</f>
        <v/>
      </c>
      <c r="G198" s="124"/>
      <c r="H198" s="80" t="e">
        <f t="shared" si="39"/>
        <v>#VALUE!</v>
      </c>
      <c r="I198" s="84" t="e">
        <f t="shared" si="33"/>
        <v>#VALUE!</v>
      </c>
      <c r="J198" s="93" t="s">
        <v>11</v>
      </c>
      <c r="K198" s="100">
        <f>IF(J198="対象期間",COUNTIF(J$185:J198,"対象期間"),"")</f>
        <v>14</v>
      </c>
      <c r="L198" s="108" t="s">
        <v>29</v>
      </c>
      <c r="M198" s="117">
        <f>IF(L198="閉所",COUNTIF(L$185:L198,"閉所"),"")</f>
        <v>4</v>
      </c>
      <c r="N198" s="131"/>
      <c r="O198" s="78" t="e">
        <f t="shared" si="34"/>
        <v>#VALUE!</v>
      </c>
      <c r="P198" s="78" t="e">
        <f t="shared" si="35"/>
        <v>#VALUE!</v>
      </c>
      <c r="Q198" s="78" t="e">
        <f t="shared" si="36"/>
        <v>#VALUE!</v>
      </c>
      <c r="R198" s="78" t="e">
        <f t="shared" si="37"/>
        <v>#VALUE!</v>
      </c>
      <c r="S198" s="78" t="s">
        <v>72</v>
      </c>
    </row>
    <row r="199" spans="1:19">
      <c r="A199" s="80" t="e">
        <f t="shared" si="38"/>
        <v>#VALUE!</v>
      </c>
      <c r="B199" s="84" t="e">
        <f t="shared" si="32"/>
        <v>#VALUE!</v>
      </c>
      <c r="C199" s="93" t="s">
        <v>11</v>
      </c>
      <c r="D199" s="100">
        <f>IF(C199="対象期間",COUNTIF(C$185:C199,"対象期間"),"")</f>
        <v>15</v>
      </c>
      <c r="E199" s="108" t="s">
        <v>29</v>
      </c>
      <c r="F199" s="117">
        <f>IF(E199="閉所",COUNTIF(E$185:E199,"閉所"),"")</f>
        <v>5</v>
      </c>
      <c r="G199" s="124"/>
      <c r="H199" s="80" t="e">
        <f t="shared" si="39"/>
        <v>#VALUE!</v>
      </c>
      <c r="I199" s="84" t="e">
        <f t="shared" si="33"/>
        <v>#VALUE!</v>
      </c>
      <c r="J199" s="93" t="s">
        <v>11</v>
      </c>
      <c r="K199" s="100">
        <f>IF(J199="対象期間",COUNTIF(J$185:J199,"対象期間"),"")</f>
        <v>15</v>
      </c>
      <c r="L199" s="108"/>
      <c r="M199" s="117" t="str">
        <f>IF(L199="閉所",COUNTIF(L$185:L199,"閉所"),"")</f>
        <v/>
      </c>
      <c r="N199" s="131"/>
      <c r="O199" s="78" t="e">
        <f t="shared" si="34"/>
        <v>#VALUE!</v>
      </c>
      <c r="P199" s="78" t="e">
        <f t="shared" si="35"/>
        <v>#VALUE!</v>
      </c>
      <c r="Q199" s="78" t="e">
        <f t="shared" si="36"/>
        <v>#VALUE!</v>
      </c>
      <c r="R199" s="78" t="e">
        <f t="shared" si="37"/>
        <v>#VALUE!</v>
      </c>
      <c r="S199" s="78" t="s">
        <v>73</v>
      </c>
    </row>
    <row r="200" spans="1:19">
      <c r="A200" s="80" t="e">
        <f t="shared" si="38"/>
        <v>#VALUE!</v>
      </c>
      <c r="B200" s="84" t="e">
        <f t="shared" si="32"/>
        <v>#VALUE!</v>
      </c>
      <c r="C200" s="93" t="s">
        <v>11</v>
      </c>
      <c r="D200" s="100">
        <f>IF(C200="対象期間",COUNTIF(C$185:C200,"対象期間"),"")</f>
        <v>16</v>
      </c>
      <c r="E200" s="108" t="s">
        <v>29</v>
      </c>
      <c r="F200" s="117">
        <f>IF(E200="閉所",COUNTIF(E$185:E200,"閉所"),"")</f>
        <v>6</v>
      </c>
      <c r="G200" s="124"/>
      <c r="H200" s="80" t="e">
        <f t="shared" si="39"/>
        <v>#VALUE!</v>
      </c>
      <c r="I200" s="84" t="e">
        <f t="shared" si="33"/>
        <v>#VALUE!</v>
      </c>
      <c r="J200" s="93" t="s">
        <v>11</v>
      </c>
      <c r="K200" s="100">
        <f>IF(J200="対象期間",COUNTIF(J$185:J200,"対象期間"),"")</f>
        <v>16</v>
      </c>
      <c r="L200" s="108"/>
      <c r="M200" s="117" t="str">
        <f>IF(L200="閉所",COUNTIF(L$185:L200,"閉所"),"")</f>
        <v/>
      </c>
      <c r="N200" s="131"/>
      <c r="O200" s="78" t="e">
        <f t="shared" si="34"/>
        <v>#VALUE!</v>
      </c>
      <c r="P200" s="78" t="e">
        <f t="shared" si="35"/>
        <v>#VALUE!</v>
      </c>
      <c r="Q200" s="78" t="e">
        <f t="shared" si="36"/>
        <v>#VALUE!</v>
      </c>
      <c r="R200" s="78" t="e">
        <f t="shared" si="37"/>
        <v>#VALUE!</v>
      </c>
      <c r="S200" s="78" t="s">
        <v>46</v>
      </c>
    </row>
    <row r="201" spans="1:19">
      <c r="A201" s="80" t="e">
        <f t="shared" si="38"/>
        <v>#VALUE!</v>
      </c>
      <c r="B201" s="84" t="e">
        <f t="shared" si="32"/>
        <v>#VALUE!</v>
      </c>
      <c r="C201" s="93" t="s">
        <v>11</v>
      </c>
      <c r="D201" s="100">
        <f>IF(C201="対象期間",COUNTIF(C$185:C201,"対象期間"),"")</f>
        <v>17</v>
      </c>
      <c r="E201" s="108"/>
      <c r="F201" s="117" t="str">
        <f>IF(E201="閉所",COUNTIF(E$185:E201,"閉所"),"")</f>
        <v/>
      </c>
      <c r="G201" s="124"/>
      <c r="H201" s="80" t="e">
        <f t="shared" si="39"/>
        <v>#VALUE!</v>
      </c>
      <c r="I201" s="84" t="e">
        <f t="shared" si="33"/>
        <v>#VALUE!</v>
      </c>
      <c r="J201" s="93" t="s">
        <v>11</v>
      </c>
      <c r="K201" s="100">
        <f>IF(J201="対象期間",COUNTIF(J$185:J201,"対象期間"),"")</f>
        <v>17</v>
      </c>
      <c r="L201" s="108"/>
      <c r="M201" s="117" t="str">
        <f>IF(L201="閉所",COUNTIF(L$185:L201,"閉所"),"")</f>
        <v/>
      </c>
      <c r="N201" s="131"/>
      <c r="O201" s="78" t="e">
        <f t="shared" si="34"/>
        <v>#VALUE!</v>
      </c>
      <c r="P201" s="78" t="e">
        <f t="shared" si="35"/>
        <v>#VALUE!</v>
      </c>
      <c r="Q201" s="78" t="e">
        <f t="shared" si="36"/>
        <v>#VALUE!</v>
      </c>
      <c r="R201" s="78" t="e">
        <f t="shared" si="37"/>
        <v>#VALUE!</v>
      </c>
    </row>
    <row r="202" spans="1:19">
      <c r="A202" s="80" t="e">
        <f t="shared" si="38"/>
        <v>#VALUE!</v>
      </c>
      <c r="B202" s="84" t="e">
        <f t="shared" si="32"/>
        <v>#VALUE!</v>
      </c>
      <c r="C202" s="93" t="s">
        <v>11</v>
      </c>
      <c r="D202" s="100">
        <f>IF(C202="対象期間",COUNTIF(C$185:C202,"対象期間"),"")</f>
        <v>18</v>
      </c>
      <c r="E202" s="108"/>
      <c r="F202" s="117" t="str">
        <f>IF(E202="閉所",COUNTIF(E$185:E202,"閉所"),"")</f>
        <v/>
      </c>
      <c r="G202" s="124"/>
      <c r="H202" s="80" t="e">
        <f t="shared" si="39"/>
        <v>#VALUE!</v>
      </c>
      <c r="I202" s="84" t="e">
        <f t="shared" si="33"/>
        <v>#VALUE!</v>
      </c>
      <c r="J202" s="93" t="s">
        <v>11</v>
      </c>
      <c r="K202" s="100">
        <f>IF(J202="対象期間",COUNTIF(J$185:J202,"対象期間"),"")</f>
        <v>18</v>
      </c>
      <c r="L202" s="108"/>
      <c r="M202" s="117" t="str">
        <f>IF(L202="閉所",COUNTIF(L$185:L202,"閉所"),"")</f>
        <v/>
      </c>
      <c r="N202" s="131"/>
      <c r="O202" s="78" t="e">
        <f t="shared" si="34"/>
        <v>#VALUE!</v>
      </c>
      <c r="P202" s="78" t="e">
        <f t="shared" si="35"/>
        <v>#VALUE!</v>
      </c>
      <c r="Q202" s="78" t="e">
        <f t="shared" si="36"/>
        <v>#VALUE!</v>
      </c>
      <c r="R202" s="78" t="e">
        <f t="shared" si="37"/>
        <v>#VALUE!</v>
      </c>
    </row>
    <row r="203" spans="1:19">
      <c r="A203" s="80" t="e">
        <f t="shared" si="38"/>
        <v>#VALUE!</v>
      </c>
      <c r="B203" s="84" t="e">
        <f t="shared" si="32"/>
        <v>#VALUE!</v>
      </c>
      <c r="C203" s="93" t="s">
        <v>11</v>
      </c>
      <c r="D203" s="100">
        <f>IF(C203="対象期間",COUNTIF(C$185:C203,"対象期間"),"")</f>
        <v>19</v>
      </c>
      <c r="E203" s="108"/>
      <c r="F203" s="117" t="str">
        <f>IF(E203="閉所",COUNTIF(E$185:E203,"閉所"),"")</f>
        <v/>
      </c>
      <c r="G203" s="124"/>
      <c r="H203" s="80" t="e">
        <f t="shared" si="39"/>
        <v>#VALUE!</v>
      </c>
      <c r="I203" s="84" t="e">
        <f t="shared" si="33"/>
        <v>#VALUE!</v>
      </c>
      <c r="J203" s="93" t="s">
        <v>11</v>
      </c>
      <c r="K203" s="100">
        <f>IF(J203="対象期間",COUNTIF(J$185:J203,"対象期間"),"")</f>
        <v>19</v>
      </c>
      <c r="L203" s="108"/>
      <c r="M203" s="117" t="str">
        <f>IF(L203="閉所",COUNTIF(L$185:L203,"閉所"),"")</f>
        <v/>
      </c>
      <c r="N203" s="131"/>
      <c r="O203" s="78" t="e">
        <f t="shared" si="34"/>
        <v>#VALUE!</v>
      </c>
      <c r="P203" s="78" t="e">
        <f t="shared" si="35"/>
        <v>#VALUE!</v>
      </c>
      <c r="Q203" s="78" t="e">
        <f t="shared" si="36"/>
        <v>#VALUE!</v>
      </c>
      <c r="R203" s="78" t="e">
        <f t="shared" si="37"/>
        <v>#VALUE!</v>
      </c>
    </row>
    <row r="204" spans="1:19">
      <c r="A204" s="80" t="e">
        <f t="shared" si="38"/>
        <v>#VALUE!</v>
      </c>
      <c r="B204" s="84" t="e">
        <f t="shared" si="32"/>
        <v>#VALUE!</v>
      </c>
      <c r="C204" s="93" t="s">
        <v>11</v>
      </c>
      <c r="D204" s="100">
        <f>IF(C204="対象期間",COUNTIF(C$185:C204,"対象期間"),"")</f>
        <v>20</v>
      </c>
      <c r="E204" s="108"/>
      <c r="F204" s="117" t="str">
        <f>IF(E204="閉所",COUNTIF(E$185:E204,"閉所"),"")</f>
        <v/>
      </c>
      <c r="G204" s="124"/>
      <c r="H204" s="80" t="e">
        <f t="shared" si="39"/>
        <v>#VALUE!</v>
      </c>
      <c r="I204" s="84" t="e">
        <f t="shared" si="33"/>
        <v>#VALUE!</v>
      </c>
      <c r="J204" s="93" t="s">
        <v>11</v>
      </c>
      <c r="K204" s="100">
        <f>IF(J204="対象期間",COUNTIF(J$185:J204,"対象期間"),"")</f>
        <v>20</v>
      </c>
      <c r="L204" s="108" t="s">
        <v>29</v>
      </c>
      <c r="M204" s="117">
        <f>IF(L204="閉所",COUNTIF(L$185:L204,"閉所"),"")</f>
        <v>5</v>
      </c>
      <c r="N204" s="131"/>
      <c r="O204" s="78" t="e">
        <f t="shared" si="34"/>
        <v>#VALUE!</v>
      </c>
      <c r="P204" s="78" t="e">
        <f t="shared" si="35"/>
        <v>#VALUE!</v>
      </c>
      <c r="Q204" s="78" t="e">
        <f t="shared" si="36"/>
        <v>#VALUE!</v>
      </c>
      <c r="R204" s="78" t="e">
        <f t="shared" si="37"/>
        <v>#VALUE!</v>
      </c>
    </row>
    <row r="205" spans="1:19">
      <c r="A205" s="80" t="e">
        <f t="shared" si="38"/>
        <v>#VALUE!</v>
      </c>
      <c r="B205" s="84" t="e">
        <f t="shared" si="32"/>
        <v>#VALUE!</v>
      </c>
      <c r="C205" s="93" t="s">
        <v>11</v>
      </c>
      <c r="D205" s="100">
        <f>IF(C205="対象期間",COUNTIF(C$185:C205,"対象期間"),"")</f>
        <v>21</v>
      </c>
      <c r="E205" s="108"/>
      <c r="F205" s="117" t="str">
        <f>IF(E205="閉所",COUNTIF(E$185:E205,"閉所"),"")</f>
        <v/>
      </c>
      <c r="G205" s="124"/>
      <c r="H205" s="80" t="e">
        <f t="shared" si="39"/>
        <v>#VALUE!</v>
      </c>
      <c r="I205" s="84" t="e">
        <f t="shared" si="33"/>
        <v>#VALUE!</v>
      </c>
      <c r="J205" s="93" t="s">
        <v>11</v>
      </c>
      <c r="K205" s="100">
        <f>IF(J205="対象期間",COUNTIF(J$185:J205,"対象期間"),"")</f>
        <v>21</v>
      </c>
      <c r="L205" s="108" t="s">
        <v>29</v>
      </c>
      <c r="M205" s="117">
        <f>IF(L205="閉所",COUNTIF(L$185:L205,"閉所"),"")</f>
        <v>6</v>
      </c>
      <c r="N205" s="131"/>
      <c r="O205" s="78" t="e">
        <f t="shared" si="34"/>
        <v>#VALUE!</v>
      </c>
      <c r="P205" s="78" t="e">
        <f t="shared" si="35"/>
        <v>#VALUE!</v>
      </c>
      <c r="Q205" s="78" t="e">
        <f t="shared" si="36"/>
        <v>#VALUE!</v>
      </c>
      <c r="R205" s="78" t="e">
        <f t="shared" si="37"/>
        <v>#VALUE!</v>
      </c>
    </row>
    <row r="206" spans="1:19">
      <c r="A206" s="80" t="e">
        <f t="shared" si="38"/>
        <v>#VALUE!</v>
      </c>
      <c r="B206" s="84" t="e">
        <f t="shared" si="32"/>
        <v>#VALUE!</v>
      </c>
      <c r="C206" s="93" t="s">
        <v>11</v>
      </c>
      <c r="D206" s="100">
        <f>IF(C206="対象期間",COUNTIF(C$185:C206,"対象期間"),"")</f>
        <v>22</v>
      </c>
      <c r="E206" s="108" t="s">
        <v>29</v>
      </c>
      <c r="F206" s="117">
        <f>IF(E206="閉所",COUNTIF(E$185:E206,"閉所"),"")</f>
        <v>7</v>
      </c>
      <c r="G206" s="124"/>
      <c r="H206" s="80" t="e">
        <f t="shared" si="39"/>
        <v>#VALUE!</v>
      </c>
      <c r="I206" s="84" t="e">
        <f t="shared" si="33"/>
        <v>#VALUE!</v>
      </c>
      <c r="J206" s="93" t="s">
        <v>11</v>
      </c>
      <c r="K206" s="100">
        <f>IF(J206="対象期間",COUNTIF(J$185:J206,"対象期間"),"")</f>
        <v>22</v>
      </c>
      <c r="L206" s="108"/>
      <c r="M206" s="117" t="str">
        <f>IF(L206="閉所",COUNTIF(L$185:L206,"閉所"),"")</f>
        <v/>
      </c>
      <c r="N206" s="131"/>
      <c r="O206" s="78" t="e">
        <f t="shared" si="34"/>
        <v>#VALUE!</v>
      </c>
      <c r="P206" s="78" t="e">
        <f t="shared" si="35"/>
        <v>#VALUE!</v>
      </c>
      <c r="Q206" s="78" t="e">
        <f t="shared" si="36"/>
        <v>#VALUE!</v>
      </c>
      <c r="R206" s="78" t="e">
        <f t="shared" si="37"/>
        <v>#VALUE!</v>
      </c>
    </row>
    <row r="207" spans="1:19">
      <c r="A207" s="80" t="e">
        <f t="shared" si="38"/>
        <v>#VALUE!</v>
      </c>
      <c r="B207" s="84" t="e">
        <f t="shared" si="32"/>
        <v>#VALUE!</v>
      </c>
      <c r="C207" s="93" t="s">
        <v>11</v>
      </c>
      <c r="D207" s="100">
        <f>IF(C207="対象期間",COUNTIF(C$185:C207,"対象期間"),"")</f>
        <v>23</v>
      </c>
      <c r="E207" s="108" t="s">
        <v>29</v>
      </c>
      <c r="F207" s="117">
        <f>IF(E207="閉所",COUNTIF(E$185:E207,"閉所"),"")</f>
        <v>8</v>
      </c>
      <c r="G207" s="124"/>
      <c r="H207" s="80" t="e">
        <f t="shared" si="39"/>
        <v>#VALUE!</v>
      </c>
      <c r="I207" s="84" t="e">
        <f t="shared" si="33"/>
        <v>#VALUE!</v>
      </c>
      <c r="J207" s="93" t="s">
        <v>11</v>
      </c>
      <c r="K207" s="100">
        <f>IF(J207="対象期間",COUNTIF(J$185:J207,"対象期間"),"")</f>
        <v>23</v>
      </c>
      <c r="L207" s="108"/>
      <c r="M207" s="117" t="str">
        <f>IF(L207="閉所",COUNTIF(L$185:L207,"閉所"),"")</f>
        <v/>
      </c>
      <c r="N207" s="131"/>
      <c r="O207" s="78" t="e">
        <f t="shared" si="34"/>
        <v>#VALUE!</v>
      </c>
      <c r="P207" s="78" t="e">
        <f t="shared" si="35"/>
        <v>#VALUE!</v>
      </c>
      <c r="Q207" s="78" t="e">
        <f t="shared" si="36"/>
        <v>#VALUE!</v>
      </c>
      <c r="R207" s="78" t="e">
        <f t="shared" si="37"/>
        <v>#VALUE!</v>
      </c>
    </row>
    <row r="208" spans="1:19">
      <c r="A208" s="80" t="e">
        <f t="shared" si="38"/>
        <v>#VALUE!</v>
      </c>
      <c r="B208" s="84" t="e">
        <f t="shared" si="32"/>
        <v>#VALUE!</v>
      </c>
      <c r="C208" s="93" t="s">
        <v>11</v>
      </c>
      <c r="D208" s="100">
        <f>IF(C208="対象期間",COUNTIF(C$185:C208,"対象期間"),"")</f>
        <v>24</v>
      </c>
      <c r="E208" s="108"/>
      <c r="F208" s="117" t="str">
        <f>IF(E208="閉所",COUNTIF(E$185:E208,"閉所"),"")</f>
        <v/>
      </c>
      <c r="G208" s="124"/>
      <c r="H208" s="80" t="e">
        <f t="shared" si="39"/>
        <v>#VALUE!</v>
      </c>
      <c r="I208" s="84" t="e">
        <f t="shared" si="33"/>
        <v>#VALUE!</v>
      </c>
      <c r="J208" s="93" t="s">
        <v>11</v>
      </c>
      <c r="K208" s="100">
        <f>IF(J208="対象期間",COUNTIF(J$185:J208,"対象期間"),"")</f>
        <v>24</v>
      </c>
      <c r="L208" s="108"/>
      <c r="M208" s="117" t="str">
        <f>IF(L208="閉所",COUNTIF(L$185:L208,"閉所"),"")</f>
        <v/>
      </c>
      <c r="N208" s="131"/>
      <c r="O208" s="78" t="e">
        <f t="shared" si="34"/>
        <v>#VALUE!</v>
      </c>
      <c r="P208" s="78" t="e">
        <f t="shared" si="35"/>
        <v>#VALUE!</v>
      </c>
      <c r="Q208" s="78" t="e">
        <f t="shared" si="36"/>
        <v>#VALUE!</v>
      </c>
      <c r="R208" s="78" t="e">
        <f t="shared" si="37"/>
        <v>#VALUE!</v>
      </c>
    </row>
    <row r="209" spans="1:18">
      <c r="A209" s="80" t="e">
        <f t="shared" si="38"/>
        <v>#VALUE!</v>
      </c>
      <c r="B209" s="84" t="e">
        <f t="shared" si="32"/>
        <v>#VALUE!</v>
      </c>
      <c r="C209" s="93" t="s">
        <v>11</v>
      </c>
      <c r="D209" s="100">
        <f>IF(C209="対象期間",COUNTIF(C$185:C209,"対象期間"),"")</f>
        <v>25</v>
      </c>
      <c r="E209" s="108"/>
      <c r="F209" s="117" t="str">
        <f>IF(E209="閉所",COUNTIF(E$185:E209,"閉所"),"")</f>
        <v/>
      </c>
      <c r="G209" s="124"/>
      <c r="H209" s="80" t="e">
        <f t="shared" si="39"/>
        <v>#VALUE!</v>
      </c>
      <c r="I209" s="84" t="e">
        <f t="shared" si="33"/>
        <v>#VALUE!</v>
      </c>
      <c r="J209" s="93" t="s">
        <v>11</v>
      </c>
      <c r="K209" s="100">
        <f>IF(J209="対象期間",COUNTIF(J$185:J209,"対象期間"),"")</f>
        <v>25</v>
      </c>
      <c r="L209" s="108"/>
      <c r="M209" s="117" t="str">
        <f>IF(L209="閉所",COUNTIF(L$185:L209,"閉所"),"")</f>
        <v/>
      </c>
      <c r="N209" s="131"/>
      <c r="O209" s="78" t="e">
        <f t="shared" si="34"/>
        <v>#VALUE!</v>
      </c>
      <c r="P209" s="78" t="e">
        <f t="shared" si="35"/>
        <v>#VALUE!</v>
      </c>
      <c r="Q209" s="78" t="e">
        <f t="shared" si="36"/>
        <v>#VALUE!</v>
      </c>
      <c r="R209" s="78" t="e">
        <f t="shared" si="37"/>
        <v>#VALUE!</v>
      </c>
    </row>
    <row r="210" spans="1:18">
      <c r="A210" s="80" t="e">
        <f t="shared" si="38"/>
        <v>#VALUE!</v>
      </c>
      <c r="B210" s="84" t="e">
        <f t="shared" si="32"/>
        <v>#VALUE!</v>
      </c>
      <c r="C210" s="93" t="s">
        <v>11</v>
      </c>
      <c r="D210" s="100">
        <f>IF(C210="対象期間",COUNTIF(C$185:C210,"対象期間"),"")</f>
        <v>26</v>
      </c>
      <c r="E210" s="108"/>
      <c r="F210" s="117" t="str">
        <f>IF(E210="閉所",COUNTIF(E$185:E210,"閉所"),"")</f>
        <v/>
      </c>
      <c r="G210" s="124"/>
      <c r="H210" s="80" t="e">
        <f t="shared" si="39"/>
        <v>#VALUE!</v>
      </c>
      <c r="I210" s="84" t="e">
        <f t="shared" si="33"/>
        <v>#VALUE!</v>
      </c>
      <c r="J210" s="93" t="s">
        <v>11</v>
      </c>
      <c r="K210" s="100">
        <f>IF(J210="対象期間",COUNTIF(J$185:J210,"対象期間"),"")</f>
        <v>26</v>
      </c>
      <c r="L210" s="108"/>
      <c r="M210" s="117" t="str">
        <f>IF(L210="閉所",COUNTIF(L$185:L210,"閉所"),"")</f>
        <v/>
      </c>
      <c r="N210" s="131"/>
      <c r="O210" s="78" t="e">
        <f t="shared" si="34"/>
        <v>#VALUE!</v>
      </c>
      <c r="P210" s="78" t="e">
        <f t="shared" si="35"/>
        <v>#VALUE!</v>
      </c>
      <c r="Q210" s="78" t="e">
        <f t="shared" si="36"/>
        <v>#VALUE!</v>
      </c>
      <c r="R210" s="78" t="e">
        <f t="shared" si="37"/>
        <v>#VALUE!</v>
      </c>
    </row>
    <row r="211" spans="1:18">
      <c r="A211" s="80" t="e">
        <f t="shared" si="38"/>
        <v>#VALUE!</v>
      </c>
      <c r="B211" s="84" t="e">
        <f t="shared" si="32"/>
        <v>#VALUE!</v>
      </c>
      <c r="C211" s="93" t="s">
        <v>11</v>
      </c>
      <c r="D211" s="100">
        <f>IF(C211="対象期間",COUNTIF(C$185:C211,"対象期間"),"")</f>
        <v>27</v>
      </c>
      <c r="E211" s="108"/>
      <c r="F211" s="117" t="str">
        <f>IF(E211="閉所",COUNTIF(E$185:E211,"閉所"),"")</f>
        <v/>
      </c>
      <c r="G211" s="124"/>
      <c r="H211" s="80" t="e">
        <f t="shared" si="39"/>
        <v>#VALUE!</v>
      </c>
      <c r="I211" s="84" t="e">
        <f t="shared" si="33"/>
        <v>#VALUE!</v>
      </c>
      <c r="J211" s="93" t="s">
        <v>11</v>
      </c>
      <c r="K211" s="100">
        <f>IF(J211="対象期間",COUNTIF(J$185:J211,"対象期間"),"")</f>
        <v>27</v>
      </c>
      <c r="L211" s="108" t="s">
        <v>29</v>
      </c>
      <c r="M211" s="117">
        <f>IF(L211="閉所",COUNTIF(L$185:L211,"閉所"),"")</f>
        <v>7</v>
      </c>
      <c r="N211" s="131"/>
      <c r="O211" s="78" t="e">
        <f t="shared" si="34"/>
        <v>#VALUE!</v>
      </c>
      <c r="P211" s="78" t="e">
        <f t="shared" si="35"/>
        <v>#VALUE!</v>
      </c>
      <c r="Q211" s="78" t="e">
        <f t="shared" si="36"/>
        <v>#VALUE!</v>
      </c>
      <c r="R211" s="78" t="e">
        <f t="shared" si="37"/>
        <v>#VALUE!</v>
      </c>
    </row>
    <row r="212" spans="1:18">
      <c r="A212" s="80" t="e">
        <f t="shared" si="38"/>
        <v>#VALUE!</v>
      </c>
      <c r="B212" s="84" t="e">
        <f t="shared" si="32"/>
        <v>#VALUE!</v>
      </c>
      <c r="C212" s="93" t="s">
        <v>11</v>
      </c>
      <c r="D212" s="100">
        <f>IF(C212="対象期間",COUNTIF(C$185:C212,"対象期間"),"")</f>
        <v>28</v>
      </c>
      <c r="E212" s="108"/>
      <c r="F212" s="117" t="str">
        <f>IF(E212="閉所",COUNTIF(E$185:E212,"閉所"),"")</f>
        <v/>
      </c>
      <c r="G212" s="124"/>
      <c r="H212" s="80" t="e">
        <f t="shared" si="39"/>
        <v>#VALUE!</v>
      </c>
      <c r="I212" s="84" t="e">
        <f t="shared" si="33"/>
        <v>#VALUE!</v>
      </c>
      <c r="J212" s="93" t="s">
        <v>11</v>
      </c>
      <c r="K212" s="100">
        <f>IF(J212="対象期間",COUNTIF(J$185:J212,"対象期間"),"")</f>
        <v>28</v>
      </c>
      <c r="L212" s="108" t="s">
        <v>29</v>
      </c>
      <c r="M212" s="117">
        <f>IF(L212="閉所",COUNTIF(L$185:L212,"閉所"),"")</f>
        <v>8</v>
      </c>
      <c r="N212" s="131"/>
      <c r="O212" s="78" t="e">
        <f t="shared" si="34"/>
        <v>#VALUE!</v>
      </c>
      <c r="P212" s="78" t="e">
        <f t="shared" si="35"/>
        <v>#VALUE!</v>
      </c>
      <c r="Q212" s="78" t="e">
        <f t="shared" si="36"/>
        <v>#VALUE!</v>
      </c>
      <c r="R212" s="78" t="e">
        <f t="shared" si="37"/>
        <v>#VALUE!</v>
      </c>
    </row>
    <row r="213" spans="1:18">
      <c r="A213" s="80" t="e">
        <f t="shared" si="38"/>
        <v>#VALUE!</v>
      </c>
      <c r="B213" s="84" t="e">
        <f t="shared" si="32"/>
        <v>#VALUE!</v>
      </c>
      <c r="C213" s="93" t="s">
        <v>11</v>
      </c>
      <c r="D213" s="100">
        <f>IF(C213="対象期間",COUNTIF(C$185:C213,"対象期間"),"")</f>
        <v>29</v>
      </c>
      <c r="E213" s="108" t="s">
        <v>29</v>
      </c>
      <c r="F213" s="117">
        <f>IF(E213="閉所",COUNTIF(E$185:E213,"閉所"),"")</f>
        <v>9</v>
      </c>
      <c r="G213" s="124"/>
      <c r="H213" s="80" t="e">
        <f t="shared" si="39"/>
        <v>#VALUE!</v>
      </c>
      <c r="I213" s="84" t="e">
        <f t="shared" si="33"/>
        <v>#VALUE!</v>
      </c>
      <c r="J213" s="93" t="s">
        <v>56</v>
      </c>
      <c r="K213" s="100" t="str">
        <f>IF(J213="対象期間",COUNTIF(J$185:J213,"対象期間"),"")</f>
        <v/>
      </c>
      <c r="L213" s="108"/>
      <c r="M213" s="117" t="str">
        <f>IF(L213="閉所",COUNTIF(L$185:L213,"閉所"),"")</f>
        <v/>
      </c>
      <c r="N213" s="131"/>
      <c r="O213" s="78" t="e">
        <f t="shared" si="34"/>
        <v>#VALUE!</v>
      </c>
      <c r="P213" s="78" t="e">
        <f t="shared" si="35"/>
        <v>#VALUE!</v>
      </c>
      <c r="Q213" s="78" t="e">
        <f t="shared" si="36"/>
        <v>#VALUE!</v>
      </c>
      <c r="R213" s="78">
        <f t="shared" si="37"/>
        <v>0</v>
      </c>
    </row>
    <row r="214" spans="1:18">
      <c r="A214" s="80" t="e">
        <f t="shared" si="38"/>
        <v>#VALUE!</v>
      </c>
      <c r="B214" s="84" t="e">
        <f t="shared" si="32"/>
        <v>#VALUE!</v>
      </c>
      <c r="C214" s="93" t="s">
        <v>11</v>
      </c>
      <c r="D214" s="100">
        <f>IF(C214="対象期間",COUNTIF(C$185:C214,"対象期間"),"")</f>
        <v>30</v>
      </c>
      <c r="E214" s="108" t="s">
        <v>29</v>
      </c>
      <c r="F214" s="117">
        <f>IF(E214="閉所",COUNTIF(E$185:E214,"閉所"),"")</f>
        <v>10</v>
      </c>
      <c r="G214" s="124"/>
      <c r="H214" s="80" t="e">
        <f t="shared" si="39"/>
        <v>#VALUE!</v>
      </c>
      <c r="I214" s="84" t="e">
        <f t="shared" si="33"/>
        <v>#VALUE!</v>
      </c>
      <c r="J214" s="93" t="s">
        <v>56</v>
      </c>
      <c r="K214" s="100" t="str">
        <f>IF(J214="対象期間",COUNTIF(J$185:J214,"対象期間"),"")</f>
        <v/>
      </c>
      <c r="L214" s="108"/>
      <c r="M214" s="117" t="str">
        <f>IF(L214="閉所",COUNTIF(L$185:L214,"閉所"),"")</f>
        <v/>
      </c>
      <c r="N214" s="131"/>
      <c r="O214" s="78" t="e">
        <f t="shared" si="34"/>
        <v>#VALUE!</v>
      </c>
      <c r="P214" s="78" t="e">
        <f t="shared" si="35"/>
        <v>#VALUE!</v>
      </c>
      <c r="Q214" s="78" t="e">
        <f t="shared" si="36"/>
        <v>#VALUE!</v>
      </c>
      <c r="R214" s="78">
        <f t="shared" si="37"/>
        <v>0</v>
      </c>
    </row>
    <row r="215" spans="1:18">
      <c r="A215" s="80"/>
      <c r="B215" s="84"/>
      <c r="C215" s="93"/>
      <c r="D215" s="100" t="str">
        <f>IF(C215="対象期間",COUNTIF(C$142:C215,"対象期間"),"")</f>
        <v/>
      </c>
      <c r="E215" s="108"/>
      <c r="F215" s="117" t="str">
        <f>IF(E215="閉所",COUNTIF(E$142:E215,"閉所"),"")</f>
        <v/>
      </c>
      <c r="G215" s="124"/>
      <c r="H215" s="80" t="e">
        <f t="shared" si="39"/>
        <v>#VALUE!</v>
      </c>
      <c r="I215" s="84" t="e">
        <f t="shared" si="33"/>
        <v>#VALUE!</v>
      </c>
      <c r="J215" s="93" t="s">
        <v>56</v>
      </c>
      <c r="K215" s="100" t="str">
        <f>IF(J215="対象期間",COUNTIF(J$185:J215,"対象期間"),"")</f>
        <v/>
      </c>
      <c r="L215" s="108"/>
      <c r="M215" s="117" t="str">
        <f>IF(L215="閉所",COUNTIF(L$185:L215,"閉所"),"")</f>
        <v/>
      </c>
      <c r="N215" s="131"/>
      <c r="O215" s="78">
        <f t="shared" si="34"/>
        <v>7</v>
      </c>
      <c r="P215" s="78">
        <f t="shared" si="35"/>
        <v>0</v>
      </c>
      <c r="Q215" s="78" t="e">
        <f t="shared" si="36"/>
        <v>#VALUE!</v>
      </c>
      <c r="R215" s="78">
        <f t="shared" si="37"/>
        <v>0</v>
      </c>
    </row>
    <row r="216" spans="1:18">
      <c r="A216" s="76" t="s">
        <v>26</v>
      </c>
      <c r="F216" s="111"/>
      <c r="G216" s="120" t="str">
        <f>G1</f>
        <v>計画</v>
      </c>
      <c r="H216" s="126"/>
      <c r="I216" s="78"/>
      <c r="J216" s="131"/>
      <c r="K216" s="131"/>
      <c r="L216" s="134"/>
      <c r="M216" s="134"/>
      <c r="N216" s="131"/>
    </row>
    <row r="217" spans="1:18">
      <c r="F217" s="111"/>
      <c r="G217" s="121"/>
      <c r="H217" s="127"/>
      <c r="I217" s="78"/>
      <c r="J217" s="132"/>
      <c r="K217" s="132"/>
      <c r="L217" s="135"/>
      <c r="M217" s="138"/>
      <c r="N217" s="139"/>
    </row>
    <row r="218" spans="1:18" ht="27.75" customHeight="1">
      <c r="A218" s="76" t="s">
        <v>60</v>
      </c>
      <c r="B218" s="81" t="str">
        <f>B3</f>
        <v>令和7年度［第37－Ｚ2202－01号］
清水港新興津緑地トイレ新築工事（機械設備）</v>
      </c>
      <c r="C218" s="81"/>
      <c r="D218" s="81"/>
      <c r="E218" s="81"/>
      <c r="F218" s="81"/>
      <c r="G218" s="81"/>
      <c r="H218" s="81"/>
      <c r="I218" s="130"/>
      <c r="J218" s="132"/>
      <c r="K218" s="132"/>
      <c r="L218" s="136"/>
      <c r="M218" s="139"/>
      <c r="N218" s="139"/>
      <c r="O218" s="78" t="s">
        <v>67</v>
      </c>
    </row>
    <row r="219" spans="1:18" ht="17.25">
      <c r="A219" s="76" t="s">
        <v>43</v>
      </c>
      <c r="B219" s="85">
        <f>B176</f>
        <v>45841</v>
      </c>
      <c r="C219" s="85"/>
      <c r="D219" s="101"/>
      <c r="E219" s="83" t="s">
        <v>64</v>
      </c>
      <c r="F219" s="118">
        <f>F176</f>
        <v>46052</v>
      </c>
      <c r="G219" s="125"/>
      <c r="H219" s="125"/>
      <c r="J219" s="133"/>
      <c r="K219" s="133"/>
      <c r="L219" s="136"/>
      <c r="M219" s="139"/>
      <c r="N219" s="140"/>
    </row>
    <row r="220" spans="1:18" ht="19.5" customHeight="1">
      <c r="B220" s="83"/>
      <c r="C220" s="94" t="s">
        <v>47</v>
      </c>
      <c r="D220" s="102"/>
      <c r="E220" s="110" t="str">
        <f>F220</f>
        <v/>
      </c>
      <c r="F220" s="119" t="str">
        <f>IFERROR(IF(YEAR(M177)&amp;"/"&amp;MONTH(M177)=YEAR(確認用シート!$O$6)&amp;"/"&amp;MONTH(確認用シート!$O$6),"",EDATE(M177,1)),"")</f>
        <v/>
      </c>
      <c r="G220" s="101"/>
      <c r="H220" s="129"/>
      <c r="J220" s="94" t="s">
        <v>47</v>
      </c>
      <c r="K220" s="102"/>
      <c r="L220" s="110" t="str">
        <f>M220</f>
        <v/>
      </c>
      <c r="M220" s="119" t="str">
        <f>IFERROR(IF(YEAR(F220)&amp;"/"&amp;MONTH(F220)=YEAR(確認用シート!$O$6)&amp;"/"&amp;MONTH(確認用シート!$O$6),"",EDATE(F220,1)),"")</f>
        <v/>
      </c>
      <c r="N220" s="141"/>
    </row>
    <row r="221" spans="1:18" ht="19.5" customHeight="1">
      <c r="B221" s="83"/>
      <c r="C221" s="88" t="s">
        <v>54</v>
      </c>
      <c r="D221" s="97"/>
      <c r="E221" s="105">
        <f>COUNTIF(C228:C258,"対象期間")</f>
        <v>31</v>
      </c>
      <c r="F221" s="113"/>
      <c r="G221" s="101"/>
      <c r="H221" s="129"/>
      <c r="J221" s="88" t="s">
        <v>54</v>
      </c>
      <c r="K221" s="97"/>
      <c r="L221" s="105">
        <f>COUNTIF(J228:J258,"対象期間")</f>
        <v>26</v>
      </c>
      <c r="M221" s="113"/>
      <c r="N221" s="141"/>
    </row>
    <row r="222" spans="1:18" ht="19.5" customHeight="1">
      <c r="B222" s="83"/>
      <c r="C222" s="88" t="s">
        <v>5</v>
      </c>
      <c r="D222" s="97"/>
      <c r="E222" s="105">
        <f>COUNTIF(P228:P258,"1")</f>
        <v>0</v>
      </c>
      <c r="F222" s="113"/>
      <c r="G222" s="101"/>
      <c r="H222" s="129"/>
      <c r="J222" s="88" t="s">
        <v>5</v>
      </c>
      <c r="K222" s="97"/>
      <c r="L222" s="105">
        <f>COUNTIF(R228:R258,"1")</f>
        <v>0</v>
      </c>
      <c r="M222" s="113"/>
      <c r="N222" s="141"/>
    </row>
    <row r="223" spans="1:18" ht="19.5" customHeight="1">
      <c r="B223" s="83"/>
      <c r="C223" s="89" t="str">
        <f>"閉所日･率（"&amp;G216&amp;"）"</f>
        <v>閉所日･率（計画）</v>
      </c>
      <c r="D223" s="98"/>
      <c r="E223" s="106">
        <f>COUNT(F228:F258)</f>
        <v>9</v>
      </c>
      <c r="F223" s="114">
        <f>ROUNDDOWN(E223/E221,3)</f>
        <v>0.28999999999999998</v>
      </c>
      <c r="G223" s="101"/>
      <c r="H223" s="129"/>
      <c r="J223" s="89" t="str">
        <f>"閉所日･率（"&amp;G216&amp;"）"</f>
        <v>閉所日･率（計画）</v>
      </c>
      <c r="K223" s="98"/>
      <c r="L223" s="106">
        <f>COUNT(M228:M258)</f>
        <v>7</v>
      </c>
      <c r="M223" s="114">
        <f>ROUNDDOWN(L223/L221,3)</f>
        <v>0.26900000000000002</v>
      </c>
      <c r="N223" s="141"/>
    </row>
    <row r="224" spans="1:18" ht="19.5" customHeight="1">
      <c r="B224" s="83"/>
      <c r="C224" s="90" t="s">
        <v>24</v>
      </c>
      <c r="D224" s="99"/>
      <c r="E224" s="107" t="str">
        <f>IF(F223&gt;=0.285,"4週8休以上",IF(E223&gt;=E222,"4週8休以上","未達成"))</f>
        <v>4週8休以上</v>
      </c>
      <c r="F224" s="115"/>
      <c r="G224" s="101"/>
      <c r="H224" s="129"/>
      <c r="J224" s="90" t="s">
        <v>24</v>
      </c>
      <c r="K224" s="99"/>
      <c r="L224" s="107" t="str">
        <f>IF(M223&gt;=0.285,"4週8休以上",IF(L223&gt;=L222,"4週8休以上","未達成"))</f>
        <v>4週8休以上</v>
      </c>
      <c r="M224" s="115"/>
      <c r="N224" s="141"/>
    </row>
    <row r="225" spans="1:19" ht="19.5" customHeight="1">
      <c r="J225" s="78"/>
      <c r="K225" s="111"/>
      <c r="L225" s="78"/>
      <c r="M225" s="78"/>
    </row>
    <row r="226" spans="1:19" ht="18" customHeight="1">
      <c r="A226" s="79"/>
      <c r="B226" s="79"/>
      <c r="C226" s="91" t="s">
        <v>62</v>
      </c>
      <c r="D226" s="91"/>
      <c r="E226" s="91" t="s">
        <v>61</v>
      </c>
      <c r="F226" s="91"/>
      <c r="H226" s="79"/>
      <c r="I226" s="79"/>
      <c r="J226" s="91" t="s">
        <v>62</v>
      </c>
      <c r="K226" s="91"/>
      <c r="L226" s="91" t="s">
        <v>61</v>
      </c>
      <c r="M226" s="91"/>
      <c r="N226" s="131"/>
    </row>
    <row r="227" spans="1:19">
      <c r="A227" s="79"/>
      <c r="B227" s="79"/>
      <c r="C227" s="92"/>
      <c r="D227" s="92"/>
      <c r="E227" s="92"/>
      <c r="F227" s="92"/>
      <c r="G227" s="123"/>
      <c r="H227" s="79"/>
      <c r="I227" s="79"/>
      <c r="J227" s="92"/>
      <c r="K227" s="92"/>
      <c r="L227" s="92"/>
      <c r="M227" s="92"/>
      <c r="N227" s="131"/>
    </row>
    <row r="228" spans="1:19">
      <c r="A228" s="80" t="e">
        <f>DATE(YEAR(F220),MONTH(F220),1)</f>
        <v>#VALUE!</v>
      </c>
      <c r="B228" s="84" t="e">
        <f t="shared" ref="B228:B258" si="40">TEXT(A228,"(aaa)")</f>
        <v>#VALUE!</v>
      </c>
      <c r="C228" s="93" t="s">
        <v>11</v>
      </c>
      <c r="D228" s="100">
        <f>IF(C228="対象期間",COUNTIF(C$228:C228,"対象期間"),"")</f>
        <v>1</v>
      </c>
      <c r="E228" s="108"/>
      <c r="F228" s="117" t="str">
        <f>IF(E228="閉所",COUNTIF(E$228:E228,"閉所"),"")</f>
        <v/>
      </c>
      <c r="G228" s="124"/>
      <c r="H228" s="80" t="e">
        <f>DATE(YEAR(M220),MONTH(M220),1)</f>
        <v>#VALUE!</v>
      </c>
      <c r="I228" s="84" t="e">
        <f t="shared" ref="I228:I255" si="41">TEXT(H228,"(aaa)")</f>
        <v>#VALUE!</v>
      </c>
      <c r="J228" s="93" t="s">
        <v>11</v>
      </c>
      <c r="K228" s="100">
        <f>IF(J228="対象期間",COUNTIF(J$228:J228,"対象期間"),"")</f>
        <v>1</v>
      </c>
      <c r="L228" s="108" t="s">
        <v>29</v>
      </c>
      <c r="M228" s="117">
        <f>IF(L228="閉所",COUNTIF(L$228:L228,"閉所"),"")</f>
        <v>1</v>
      </c>
      <c r="N228" s="131"/>
      <c r="O228" s="78" t="e">
        <f t="shared" ref="O228:O258" si="42">WEEKDAY(A228)</f>
        <v>#VALUE!</v>
      </c>
      <c r="P228" s="78" t="e">
        <f t="shared" ref="P228:P258" si="43">IF(C228="対象期間",IF(O228=1,1,0))+IF(C228="対象期間",IF(O228=7,1,0))</f>
        <v>#VALUE!</v>
      </c>
      <c r="Q228" s="78" t="e">
        <f t="shared" ref="Q228:Q258" si="44">WEEKDAY(H228)</f>
        <v>#VALUE!</v>
      </c>
      <c r="R228" s="78" t="e">
        <f t="shared" ref="R228:R258" si="45">IF(J228="対象期間",IF(Q228=1,1,0))+IF(J228="対象期間",IF(Q228=7,1,0))</f>
        <v>#VALUE!</v>
      </c>
      <c r="S228" s="78" t="s">
        <v>11</v>
      </c>
    </row>
    <row r="229" spans="1:19">
      <c r="A229" s="80" t="e">
        <f t="shared" ref="A229:A258" si="46">A228+1</f>
        <v>#VALUE!</v>
      </c>
      <c r="B229" s="84" t="e">
        <f t="shared" si="40"/>
        <v>#VALUE!</v>
      </c>
      <c r="C229" s="93" t="s">
        <v>11</v>
      </c>
      <c r="D229" s="100">
        <f>IF(C229="対象期間",COUNTIF(C$228:C229,"対象期間"),"")</f>
        <v>2</v>
      </c>
      <c r="E229" s="108"/>
      <c r="F229" s="117" t="str">
        <f>IF(E229="閉所",COUNTIF(E$228:E229,"閉所"),"")</f>
        <v/>
      </c>
      <c r="G229" s="124"/>
      <c r="H229" s="80" t="e">
        <f t="shared" ref="H229:H255" si="47">H228+1</f>
        <v>#VALUE!</v>
      </c>
      <c r="I229" s="84" t="e">
        <f t="shared" si="41"/>
        <v>#VALUE!</v>
      </c>
      <c r="J229" s="93" t="s">
        <v>11</v>
      </c>
      <c r="K229" s="100">
        <f>IF(J229="対象期間",COUNTIF(J$228:J229,"対象期間"),"")</f>
        <v>2</v>
      </c>
      <c r="L229" s="108"/>
      <c r="M229" s="117" t="str">
        <f>IF(L229="閉所",COUNTIF(L$228:L229,"閉所"),"")</f>
        <v/>
      </c>
      <c r="N229" s="131"/>
      <c r="O229" s="78" t="e">
        <f t="shared" si="42"/>
        <v>#VALUE!</v>
      </c>
      <c r="P229" s="78" t="e">
        <f t="shared" si="43"/>
        <v>#VALUE!</v>
      </c>
      <c r="Q229" s="78" t="e">
        <f t="shared" si="44"/>
        <v>#VALUE!</v>
      </c>
      <c r="R229" s="78" t="e">
        <f t="shared" si="45"/>
        <v>#VALUE!</v>
      </c>
      <c r="S229" s="78" t="s">
        <v>63</v>
      </c>
    </row>
    <row r="230" spans="1:19">
      <c r="A230" s="80" t="e">
        <f t="shared" si="46"/>
        <v>#VALUE!</v>
      </c>
      <c r="B230" s="84" t="e">
        <f t="shared" si="40"/>
        <v>#VALUE!</v>
      </c>
      <c r="C230" s="93" t="s">
        <v>11</v>
      </c>
      <c r="D230" s="100">
        <f>IF(C230="対象期間",COUNTIF(C$228:C230,"対象期間"),"")</f>
        <v>3</v>
      </c>
      <c r="E230" s="108" t="s">
        <v>29</v>
      </c>
      <c r="F230" s="117">
        <f>IF(E230="閉所",COUNTIF(E$228:E230,"閉所"),"")</f>
        <v>1</v>
      </c>
      <c r="G230" s="124"/>
      <c r="H230" s="80" t="e">
        <f t="shared" si="47"/>
        <v>#VALUE!</v>
      </c>
      <c r="I230" s="84" t="e">
        <f t="shared" si="41"/>
        <v>#VALUE!</v>
      </c>
      <c r="J230" s="93" t="s">
        <v>11</v>
      </c>
      <c r="K230" s="100">
        <f>IF(J230="対象期間",COUNTIF(J$228:J230,"対象期間"),"")</f>
        <v>3</v>
      </c>
      <c r="L230" s="108"/>
      <c r="M230" s="117" t="str">
        <f>IF(L230="閉所",COUNTIF(L$228:L230,"閉所"),"")</f>
        <v/>
      </c>
      <c r="N230" s="131"/>
      <c r="O230" s="78" t="e">
        <f t="shared" si="42"/>
        <v>#VALUE!</v>
      </c>
      <c r="P230" s="78" t="e">
        <f t="shared" si="43"/>
        <v>#VALUE!</v>
      </c>
      <c r="Q230" s="78" t="e">
        <f t="shared" si="44"/>
        <v>#VALUE!</v>
      </c>
      <c r="R230" s="78" t="e">
        <f t="shared" si="45"/>
        <v>#VALUE!</v>
      </c>
      <c r="S230" s="78" t="s">
        <v>56</v>
      </c>
    </row>
    <row r="231" spans="1:19">
      <c r="A231" s="80" t="e">
        <f t="shared" si="46"/>
        <v>#VALUE!</v>
      </c>
      <c r="B231" s="84" t="e">
        <f t="shared" si="40"/>
        <v>#VALUE!</v>
      </c>
      <c r="C231" s="93" t="s">
        <v>11</v>
      </c>
      <c r="D231" s="100">
        <f>IF(C231="対象期間",COUNTIF(C$228:C231,"対象期間"),"")</f>
        <v>4</v>
      </c>
      <c r="E231" s="108" t="s">
        <v>29</v>
      </c>
      <c r="F231" s="117">
        <f>IF(E231="閉所",COUNTIF(E$228:E231,"閉所"),"")</f>
        <v>2</v>
      </c>
      <c r="G231" s="124"/>
      <c r="H231" s="80" t="e">
        <f t="shared" si="47"/>
        <v>#VALUE!</v>
      </c>
      <c r="I231" s="84" t="e">
        <f t="shared" si="41"/>
        <v>#VALUE!</v>
      </c>
      <c r="J231" s="93" t="s">
        <v>11</v>
      </c>
      <c r="K231" s="100">
        <f>IF(J231="対象期間",COUNTIF(J$228:J231,"対象期間"),"")</f>
        <v>4</v>
      </c>
      <c r="L231" s="108"/>
      <c r="M231" s="117" t="str">
        <f>IF(L231="閉所",COUNTIF(L$228:L231,"閉所"),"")</f>
        <v/>
      </c>
      <c r="N231" s="131"/>
      <c r="O231" s="78" t="e">
        <f t="shared" si="42"/>
        <v>#VALUE!</v>
      </c>
      <c r="P231" s="78" t="e">
        <f t="shared" si="43"/>
        <v>#VALUE!</v>
      </c>
      <c r="Q231" s="78" t="e">
        <f t="shared" si="44"/>
        <v>#VALUE!</v>
      </c>
      <c r="R231" s="78" t="e">
        <f t="shared" si="45"/>
        <v>#VALUE!</v>
      </c>
      <c r="S231" s="78" t="s">
        <v>65</v>
      </c>
    </row>
    <row r="232" spans="1:19">
      <c r="A232" s="80" t="e">
        <f t="shared" si="46"/>
        <v>#VALUE!</v>
      </c>
      <c r="B232" s="84" t="e">
        <f t="shared" si="40"/>
        <v>#VALUE!</v>
      </c>
      <c r="C232" s="93" t="s">
        <v>11</v>
      </c>
      <c r="D232" s="100">
        <f>IF(C232="対象期間",COUNTIF(C$228:C232,"対象期間"),"")</f>
        <v>5</v>
      </c>
      <c r="E232" s="108"/>
      <c r="F232" s="117" t="str">
        <f>IF(E232="閉所",COUNTIF(E$228:E232,"閉所"),"")</f>
        <v/>
      </c>
      <c r="G232" s="124"/>
      <c r="H232" s="80" t="e">
        <f t="shared" si="47"/>
        <v>#VALUE!</v>
      </c>
      <c r="I232" s="84" t="e">
        <f t="shared" si="41"/>
        <v>#VALUE!</v>
      </c>
      <c r="J232" s="93" t="s">
        <v>11</v>
      </c>
      <c r="K232" s="100">
        <f>IF(J232="対象期間",COUNTIF(J$228:J232,"対象期間"),"")</f>
        <v>5</v>
      </c>
      <c r="L232" s="108"/>
      <c r="M232" s="117" t="str">
        <f>IF(L232="閉所",COUNTIF(L$228:L232,"閉所"),"")</f>
        <v/>
      </c>
      <c r="N232" s="131"/>
      <c r="O232" s="78" t="e">
        <f t="shared" si="42"/>
        <v>#VALUE!</v>
      </c>
      <c r="P232" s="78" t="e">
        <f t="shared" si="43"/>
        <v>#VALUE!</v>
      </c>
      <c r="Q232" s="78" t="e">
        <f t="shared" si="44"/>
        <v>#VALUE!</v>
      </c>
      <c r="R232" s="78" t="e">
        <f t="shared" si="45"/>
        <v>#VALUE!</v>
      </c>
      <c r="S232" s="78" t="s">
        <v>68</v>
      </c>
    </row>
    <row r="233" spans="1:19">
      <c r="A233" s="80" t="e">
        <f t="shared" si="46"/>
        <v>#VALUE!</v>
      </c>
      <c r="B233" s="84" t="e">
        <f t="shared" si="40"/>
        <v>#VALUE!</v>
      </c>
      <c r="C233" s="93" t="s">
        <v>11</v>
      </c>
      <c r="D233" s="100">
        <f>IF(C233="対象期間",COUNTIF(C$228:C233,"対象期間"),"")</f>
        <v>6</v>
      </c>
      <c r="E233" s="108"/>
      <c r="F233" s="117" t="str">
        <f>IF(E233="閉所",COUNTIF(E$228:E233,"閉所"),"")</f>
        <v/>
      </c>
      <c r="G233" s="124"/>
      <c r="H233" s="80" t="e">
        <f t="shared" si="47"/>
        <v>#VALUE!</v>
      </c>
      <c r="I233" s="84" t="e">
        <f t="shared" si="41"/>
        <v>#VALUE!</v>
      </c>
      <c r="J233" s="93" t="s">
        <v>11</v>
      </c>
      <c r="K233" s="100">
        <f>IF(J233="対象期間",COUNTIF(J$228:J233,"対象期間"),"")</f>
        <v>6</v>
      </c>
      <c r="L233" s="108"/>
      <c r="M233" s="117" t="str">
        <f>IF(L233="閉所",COUNTIF(L$228:L233,"閉所"),"")</f>
        <v/>
      </c>
      <c r="N233" s="131"/>
      <c r="O233" s="78" t="e">
        <f t="shared" si="42"/>
        <v>#VALUE!</v>
      </c>
      <c r="P233" s="78" t="e">
        <f t="shared" si="43"/>
        <v>#VALUE!</v>
      </c>
      <c r="Q233" s="78" t="e">
        <f t="shared" si="44"/>
        <v>#VALUE!</v>
      </c>
      <c r="R233" s="78" t="e">
        <f t="shared" si="45"/>
        <v>#VALUE!</v>
      </c>
      <c r="S233" s="78" t="s">
        <v>69</v>
      </c>
    </row>
    <row r="234" spans="1:19">
      <c r="A234" s="80" t="e">
        <f t="shared" si="46"/>
        <v>#VALUE!</v>
      </c>
      <c r="B234" s="84" t="e">
        <f t="shared" si="40"/>
        <v>#VALUE!</v>
      </c>
      <c r="C234" s="93" t="s">
        <v>11</v>
      </c>
      <c r="D234" s="100">
        <f>IF(C234="対象期間",COUNTIF(C$228:C234,"対象期間"),"")</f>
        <v>7</v>
      </c>
      <c r="E234" s="108"/>
      <c r="F234" s="117" t="str">
        <f>IF(E234="閉所",COUNTIF(E$228:E234,"閉所"),"")</f>
        <v/>
      </c>
      <c r="G234" s="124"/>
      <c r="H234" s="80" t="e">
        <f t="shared" si="47"/>
        <v>#VALUE!</v>
      </c>
      <c r="I234" s="84" t="e">
        <f t="shared" si="41"/>
        <v>#VALUE!</v>
      </c>
      <c r="J234" s="93" t="s">
        <v>11</v>
      </c>
      <c r="K234" s="100">
        <f>IF(J234="対象期間",COUNTIF(J$228:J234,"対象期間"),"")</f>
        <v>7</v>
      </c>
      <c r="L234" s="108" t="s">
        <v>29</v>
      </c>
      <c r="M234" s="117">
        <f>IF(L234="閉所",COUNTIF(L$228:L234,"閉所"),"")</f>
        <v>2</v>
      </c>
      <c r="N234" s="131"/>
      <c r="O234" s="78" t="e">
        <f t="shared" si="42"/>
        <v>#VALUE!</v>
      </c>
      <c r="P234" s="78" t="e">
        <f t="shared" si="43"/>
        <v>#VALUE!</v>
      </c>
      <c r="Q234" s="78" t="e">
        <f t="shared" si="44"/>
        <v>#VALUE!</v>
      </c>
      <c r="R234" s="78" t="e">
        <f t="shared" si="45"/>
        <v>#VALUE!</v>
      </c>
      <c r="S234" s="78" t="s">
        <v>70</v>
      </c>
    </row>
    <row r="235" spans="1:19">
      <c r="A235" s="80" t="e">
        <f t="shared" si="46"/>
        <v>#VALUE!</v>
      </c>
      <c r="B235" s="84" t="e">
        <f t="shared" si="40"/>
        <v>#VALUE!</v>
      </c>
      <c r="C235" s="93" t="s">
        <v>11</v>
      </c>
      <c r="D235" s="100">
        <f>IF(C235="対象期間",COUNTIF(C$228:C235,"対象期間"),"")</f>
        <v>8</v>
      </c>
      <c r="E235" s="108"/>
      <c r="F235" s="117" t="str">
        <f>IF(E235="閉所",COUNTIF(E$228:E235,"閉所"),"")</f>
        <v/>
      </c>
      <c r="G235" s="124"/>
      <c r="H235" s="80" t="e">
        <f t="shared" si="47"/>
        <v>#VALUE!</v>
      </c>
      <c r="I235" s="84" t="e">
        <f t="shared" si="41"/>
        <v>#VALUE!</v>
      </c>
      <c r="J235" s="93" t="s">
        <v>11</v>
      </c>
      <c r="K235" s="100">
        <f>IF(J235="対象期間",COUNTIF(J$228:J235,"対象期間"),"")</f>
        <v>8</v>
      </c>
      <c r="L235" s="108" t="s">
        <v>29</v>
      </c>
      <c r="M235" s="117">
        <f>IF(L235="閉所",COUNTIF(L$228:L235,"閉所"),"")</f>
        <v>3</v>
      </c>
      <c r="N235" s="131"/>
      <c r="O235" s="78" t="e">
        <f t="shared" si="42"/>
        <v>#VALUE!</v>
      </c>
      <c r="P235" s="78" t="e">
        <f t="shared" si="43"/>
        <v>#VALUE!</v>
      </c>
      <c r="Q235" s="78" t="e">
        <f t="shared" si="44"/>
        <v>#VALUE!</v>
      </c>
      <c r="R235" s="78" t="e">
        <f t="shared" si="45"/>
        <v>#VALUE!</v>
      </c>
      <c r="S235" s="78" t="s">
        <v>66</v>
      </c>
    </row>
    <row r="236" spans="1:19">
      <c r="A236" s="80" t="e">
        <f t="shared" si="46"/>
        <v>#VALUE!</v>
      </c>
      <c r="B236" s="84" t="e">
        <f t="shared" si="40"/>
        <v>#VALUE!</v>
      </c>
      <c r="C236" s="93" t="s">
        <v>11</v>
      </c>
      <c r="D236" s="100">
        <f>IF(C236="対象期間",COUNTIF(C$228:C236,"対象期間"),"")</f>
        <v>9</v>
      </c>
      <c r="E236" s="108"/>
      <c r="F236" s="117" t="str">
        <f>IF(E236="閉所",COUNTIF(E$228:E236,"閉所"),"")</f>
        <v/>
      </c>
      <c r="G236" s="124"/>
      <c r="H236" s="80" t="e">
        <f t="shared" si="47"/>
        <v>#VALUE!</v>
      </c>
      <c r="I236" s="84" t="e">
        <f t="shared" si="41"/>
        <v>#VALUE!</v>
      </c>
      <c r="J236" s="93" t="s">
        <v>11</v>
      </c>
      <c r="K236" s="100">
        <f>IF(J236="対象期間",COUNTIF(J$228:J236,"対象期間"),"")</f>
        <v>9</v>
      </c>
      <c r="L236" s="108"/>
      <c r="M236" s="117" t="str">
        <f>IF(L236="閉所",COUNTIF(L$228:L236,"閉所"),"")</f>
        <v/>
      </c>
      <c r="N236" s="131"/>
      <c r="O236" s="78" t="e">
        <f t="shared" si="42"/>
        <v>#VALUE!</v>
      </c>
      <c r="P236" s="78" t="e">
        <f t="shared" si="43"/>
        <v>#VALUE!</v>
      </c>
      <c r="Q236" s="78" t="e">
        <f t="shared" si="44"/>
        <v>#VALUE!</v>
      </c>
      <c r="R236" s="78" t="e">
        <f t="shared" si="45"/>
        <v>#VALUE!</v>
      </c>
      <c r="S236" s="78" t="s">
        <v>71</v>
      </c>
    </row>
    <row r="237" spans="1:19">
      <c r="A237" s="80" t="e">
        <f t="shared" si="46"/>
        <v>#VALUE!</v>
      </c>
      <c r="B237" s="84" t="e">
        <f t="shared" si="40"/>
        <v>#VALUE!</v>
      </c>
      <c r="C237" s="93" t="s">
        <v>11</v>
      </c>
      <c r="D237" s="100">
        <f>IF(C237="対象期間",COUNTIF(C$228:C237,"対象期間"),"")</f>
        <v>10</v>
      </c>
      <c r="E237" s="108" t="s">
        <v>29</v>
      </c>
      <c r="F237" s="117">
        <f>IF(E237="閉所",COUNTIF(E$228:E237,"閉所"),"")</f>
        <v>3</v>
      </c>
      <c r="G237" s="124"/>
      <c r="H237" s="80" t="e">
        <f t="shared" si="47"/>
        <v>#VALUE!</v>
      </c>
      <c r="I237" s="84" t="e">
        <f t="shared" si="41"/>
        <v>#VALUE!</v>
      </c>
      <c r="J237" s="93" t="s">
        <v>11</v>
      </c>
      <c r="K237" s="100">
        <f>IF(J237="対象期間",COUNTIF(J$228:J237,"対象期間"),"")</f>
        <v>10</v>
      </c>
      <c r="L237" s="108"/>
      <c r="M237" s="117" t="str">
        <f>IF(L237="閉所",COUNTIF(L$228:L237,"閉所"),"")</f>
        <v/>
      </c>
      <c r="N237" s="131"/>
      <c r="O237" s="78" t="e">
        <f t="shared" si="42"/>
        <v>#VALUE!</v>
      </c>
      <c r="P237" s="78" t="e">
        <f t="shared" si="43"/>
        <v>#VALUE!</v>
      </c>
      <c r="Q237" s="78" t="e">
        <f t="shared" si="44"/>
        <v>#VALUE!</v>
      </c>
      <c r="R237" s="78" t="e">
        <f t="shared" si="45"/>
        <v>#VALUE!</v>
      </c>
    </row>
    <row r="238" spans="1:19">
      <c r="A238" s="80" t="e">
        <f t="shared" si="46"/>
        <v>#VALUE!</v>
      </c>
      <c r="B238" s="84" t="e">
        <f t="shared" si="40"/>
        <v>#VALUE!</v>
      </c>
      <c r="C238" s="93" t="s">
        <v>11</v>
      </c>
      <c r="D238" s="100">
        <f>IF(C238="対象期間",COUNTIF(C$228:C238,"対象期間"),"")</f>
        <v>11</v>
      </c>
      <c r="E238" s="108" t="s">
        <v>29</v>
      </c>
      <c r="F238" s="117">
        <f>IF(E238="閉所",COUNTIF(E$228:E238,"閉所"),"")</f>
        <v>4</v>
      </c>
      <c r="G238" s="124"/>
      <c r="H238" s="80" t="e">
        <f t="shared" si="47"/>
        <v>#VALUE!</v>
      </c>
      <c r="I238" s="84" t="e">
        <f t="shared" si="41"/>
        <v>#VALUE!</v>
      </c>
      <c r="J238" s="93" t="s">
        <v>11</v>
      </c>
      <c r="K238" s="100">
        <f>IF(J238="対象期間",COUNTIF(J$228:J238,"対象期間"),"")</f>
        <v>11</v>
      </c>
      <c r="L238" s="108"/>
      <c r="M238" s="117" t="str">
        <f>IF(L238="閉所",COUNTIF(L$228:L238,"閉所"),"")</f>
        <v/>
      </c>
      <c r="N238" s="131"/>
      <c r="O238" s="78" t="e">
        <f t="shared" si="42"/>
        <v>#VALUE!</v>
      </c>
      <c r="P238" s="78" t="e">
        <f t="shared" si="43"/>
        <v>#VALUE!</v>
      </c>
      <c r="Q238" s="78" t="e">
        <f t="shared" si="44"/>
        <v>#VALUE!</v>
      </c>
      <c r="R238" s="78" t="e">
        <f t="shared" si="45"/>
        <v>#VALUE!</v>
      </c>
      <c r="S238" s="78" t="s">
        <v>29</v>
      </c>
    </row>
    <row r="239" spans="1:19">
      <c r="A239" s="80" t="e">
        <f t="shared" si="46"/>
        <v>#VALUE!</v>
      </c>
      <c r="B239" s="84" t="e">
        <f t="shared" si="40"/>
        <v>#VALUE!</v>
      </c>
      <c r="C239" s="93" t="s">
        <v>11</v>
      </c>
      <c r="D239" s="100">
        <f>IF(C239="対象期間",COUNTIF(C$228:C239,"対象期間"),"")</f>
        <v>12</v>
      </c>
      <c r="E239" s="108"/>
      <c r="F239" s="117" t="str">
        <f>IF(E239="閉所",COUNTIF(E$228:E239,"閉所"),"")</f>
        <v/>
      </c>
      <c r="G239" s="124"/>
      <c r="H239" s="80" t="e">
        <f t="shared" si="47"/>
        <v>#VALUE!</v>
      </c>
      <c r="I239" s="84" t="e">
        <f t="shared" si="41"/>
        <v>#VALUE!</v>
      </c>
      <c r="J239" s="93" t="s">
        <v>11</v>
      </c>
      <c r="K239" s="100">
        <f>IF(J239="対象期間",COUNTIF(J$228:J239,"対象期間"),"")</f>
        <v>12</v>
      </c>
      <c r="L239" s="108"/>
      <c r="M239" s="117" t="str">
        <f>IF(L239="閉所",COUNTIF(L$228:L239,"閉所"),"")</f>
        <v/>
      </c>
      <c r="N239" s="131"/>
      <c r="O239" s="78" t="e">
        <f t="shared" si="42"/>
        <v>#VALUE!</v>
      </c>
      <c r="P239" s="78" t="e">
        <f t="shared" si="43"/>
        <v>#VALUE!</v>
      </c>
      <c r="Q239" s="78" t="e">
        <f t="shared" si="44"/>
        <v>#VALUE!</v>
      </c>
      <c r="R239" s="78" t="e">
        <f t="shared" si="45"/>
        <v>#VALUE!</v>
      </c>
    </row>
    <row r="240" spans="1:19">
      <c r="A240" s="80" t="e">
        <f t="shared" si="46"/>
        <v>#VALUE!</v>
      </c>
      <c r="B240" s="84" t="e">
        <f t="shared" si="40"/>
        <v>#VALUE!</v>
      </c>
      <c r="C240" s="93" t="s">
        <v>11</v>
      </c>
      <c r="D240" s="100">
        <f>IF(C240="対象期間",COUNTIF(C$228:C240,"対象期間"),"")</f>
        <v>13</v>
      </c>
      <c r="E240" s="108"/>
      <c r="F240" s="117" t="str">
        <f>IF(E240="閉所",COUNTIF(E$228:E240,"閉所"),"")</f>
        <v/>
      </c>
      <c r="G240" s="124"/>
      <c r="H240" s="80" t="e">
        <f t="shared" si="47"/>
        <v>#VALUE!</v>
      </c>
      <c r="I240" s="84" t="e">
        <f t="shared" si="41"/>
        <v>#VALUE!</v>
      </c>
      <c r="J240" s="93" t="s">
        <v>11</v>
      </c>
      <c r="K240" s="100">
        <f>IF(J240="対象期間",COUNTIF(J$228:J240,"対象期間"),"")</f>
        <v>13</v>
      </c>
      <c r="L240" s="108"/>
      <c r="M240" s="117" t="str">
        <f>IF(L240="閉所",COUNTIF(L$228:L240,"閉所"),"")</f>
        <v/>
      </c>
      <c r="N240" s="131"/>
      <c r="O240" s="78" t="e">
        <f t="shared" si="42"/>
        <v>#VALUE!</v>
      </c>
      <c r="P240" s="78" t="e">
        <f t="shared" si="43"/>
        <v>#VALUE!</v>
      </c>
      <c r="Q240" s="78" t="e">
        <f t="shared" si="44"/>
        <v>#VALUE!</v>
      </c>
      <c r="R240" s="78" t="e">
        <f t="shared" si="45"/>
        <v>#VALUE!</v>
      </c>
      <c r="S240" s="78" t="s">
        <v>35</v>
      </c>
    </row>
    <row r="241" spans="1:19">
      <c r="A241" s="80" t="e">
        <f t="shared" si="46"/>
        <v>#VALUE!</v>
      </c>
      <c r="B241" s="84" t="e">
        <f t="shared" si="40"/>
        <v>#VALUE!</v>
      </c>
      <c r="C241" s="93" t="s">
        <v>11</v>
      </c>
      <c r="D241" s="100">
        <f>IF(C241="対象期間",COUNTIF(C$228:C241,"対象期間"),"")</f>
        <v>14</v>
      </c>
      <c r="E241" s="108"/>
      <c r="F241" s="117" t="str">
        <f>IF(E241="閉所",COUNTIF(E$228:E241,"閉所"),"")</f>
        <v/>
      </c>
      <c r="G241" s="124"/>
      <c r="H241" s="80" t="e">
        <f t="shared" si="47"/>
        <v>#VALUE!</v>
      </c>
      <c r="I241" s="84" t="e">
        <f t="shared" si="41"/>
        <v>#VALUE!</v>
      </c>
      <c r="J241" s="93" t="s">
        <v>11</v>
      </c>
      <c r="K241" s="100">
        <f>IF(J241="対象期間",COUNTIF(J$228:J241,"対象期間"),"")</f>
        <v>14</v>
      </c>
      <c r="L241" s="108" t="s">
        <v>29</v>
      </c>
      <c r="M241" s="117">
        <f>IF(L241="閉所",COUNTIF(L$228:L241,"閉所"),"")</f>
        <v>4</v>
      </c>
      <c r="N241" s="131"/>
      <c r="O241" s="78" t="e">
        <f t="shared" si="42"/>
        <v>#VALUE!</v>
      </c>
      <c r="P241" s="78" t="e">
        <f t="shared" si="43"/>
        <v>#VALUE!</v>
      </c>
      <c r="Q241" s="78" t="e">
        <f t="shared" si="44"/>
        <v>#VALUE!</v>
      </c>
      <c r="R241" s="78" t="e">
        <f t="shared" si="45"/>
        <v>#VALUE!</v>
      </c>
      <c r="S241" s="78" t="s">
        <v>72</v>
      </c>
    </row>
    <row r="242" spans="1:19">
      <c r="A242" s="80" t="e">
        <f t="shared" si="46"/>
        <v>#VALUE!</v>
      </c>
      <c r="B242" s="84" t="e">
        <f t="shared" si="40"/>
        <v>#VALUE!</v>
      </c>
      <c r="C242" s="93" t="s">
        <v>11</v>
      </c>
      <c r="D242" s="100">
        <f>IF(C242="対象期間",COUNTIF(C$228:C242,"対象期間"),"")</f>
        <v>15</v>
      </c>
      <c r="E242" s="108"/>
      <c r="F242" s="117" t="str">
        <f>IF(E242="閉所",COUNTIF(E$228:E242,"閉所"),"")</f>
        <v/>
      </c>
      <c r="G242" s="124"/>
      <c r="H242" s="80" t="e">
        <f t="shared" si="47"/>
        <v>#VALUE!</v>
      </c>
      <c r="I242" s="84" t="e">
        <f t="shared" si="41"/>
        <v>#VALUE!</v>
      </c>
      <c r="J242" s="93" t="s">
        <v>11</v>
      </c>
      <c r="K242" s="100">
        <f>IF(J242="対象期間",COUNTIF(J$228:J242,"対象期間"),"")</f>
        <v>15</v>
      </c>
      <c r="L242" s="108" t="s">
        <v>29</v>
      </c>
      <c r="M242" s="117">
        <f>IF(L242="閉所",COUNTIF(L$228:L242,"閉所"),"")</f>
        <v>5</v>
      </c>
      <c r="N242" s="131"/>
      <c r="O242" s="78" t="e">
        <f t="shared" si="42"/>
        <v>#VALUE!</v>
      </c>
      <c r="P242" s="78" t="e">
        <f t="shared" si="43"/>
        <v>#VALUE!</v>
      </c>
      <c r="Q242" s="78" t="e">
        <f t="shared" si="44"/>
        <v>#VALUE!</v>
      </c>
      <c r="R242" s="78" t="e">
        <f t="shared" si="45"/>
        <v>#VALUE!</v>
      </c>
      <c r="S242" s="78" t="s">
        <v>73</v>
      </c>
    </row>
    <row r="243" spans="1:19">
      <c r="A243" s="80" t="e">
        <f t="shared" si="46"/>
        <v>#VALUE!</v>
      </c>
      <c r="B243" s="84" t="e">
        <f t="shared" si="40"/>
        <v>#VALUE!</v>
      </c>
      <c r="C243" s="93" t="s">
        <v>11</v>
      </c>
      <c r="D243" s="100">
        <f>IF(C243="対象期間",COUNTIF(C$228:C243,"対象期間"),"")</f>
        <v>16</v>
      </c>
      <c r="E243" s="108"/>
      <c r="F243" s="117" t="str">
        <f>IF(E243="閉所",COUNTIF(E$228:E243,"閉所"),"")</f>
        <v/>
      </c>
      <c r="G243" s="124"/>
      <c r="H243" s="80" t="e">
        <f t="shared" si="47"/>
        <v>#VALUE!</v>
      </c>
      <c r="I243" s="84" t="e">
        <f t="shared" si="41"/>
        <v>#VALUE!</v>
      </c>
      <c r="J243" s="93" t="s">
        <v>11</v>
      </c>
      <c r="K243" s="100">
        <f>IF(J243="対象期間",COUNTIF(J$228:J243,"対象期間"),"")</f>
        <v>16</v>
      </c>
      <c r="L243" s="108"/>
      <c r="M243" s="117" t="str">
        <f>IF(L243="閉所",COUNTIF(L$228:L243,"閉所"),"")</f>
        <v/>
      </c>
      <c r="N243" s="131"/>
      <c r="O243" s="78" t="e">
        <f t="shared" si="42"/>
        <v>#VALUE!</v>
      </c>
      <c r="P243" s="78" t="e">
        <f t="shared" si="43"/>
        <v>#VALUE!</v>
      </c>
      <c r="Q243" s="78" t="e">
        <f t="shared" si="44"/>
        <v>#VALUE!</v>
      </c>
      <c r="R243" s="78" t="e">
        <f t="shared" si="45"/>
        <v>#VALUE!</v>
      </c>
      <c r="S243" s="78" t="s">
        <v>46</v>
      </c>
    </row>
    <row r="244" spans="1:19">
      <c r="A244" s="80" t="e">
        <f t="shared" si="46"/>
        <v>#VALUE!</v>
      </c>
      <c r="B244" s="84" t="e">
        <f t="shared" si="40"/>
        <v>#VALUE!</v>
      </c>
      <c r="C244" s="93" t="s">
        <v>11</v>
      </c>
      <c r="D244" s="100">
        <f>IF(C244="対象期間",COUNTIF(C$228:C244,"対象期間"),"")</f>
        <v>17</v>
      </c>
      <c r="E244" s="108" t="s">
        <v>29</v>
      </c>
      <c r="F244" s="117">
        <f>IF(E244="閉所",COUNTIF(E$228:E244,"閉所"),"")</f>
        <v>5</v>
      </c>
      <c r="G244" s="124"/>
      <c r="H244" s="80" t="e">
        <f t="shared" si="47"/>
        <v>#VALUE!</v>
      </c>
      <c r="I244" s="84" t="e">
        <f t="shared" si="41"/>
        <v>#VALUE!</v>
      </c>
      <c r="J244" s="93" t="s">
        <v>11</v>
      </c>
      <c r="K244" s="100">
        <f>IF(J244="対象期間",COUNTIF(J$228:J244,"対象期間"),"")</f>
        <v>17</v>
      </c>
      <c r="L244" s="108"/>
      <c r="M244" s="117" t="str">
        <f>IF(L244="閉所",COUNTIF(L$228:L244,"閉所"),"")</f>
        <v/>
      </c>
      <c r="N244" s="131"/>
      <c r="O244" s="78" t="e">
        <f t="shared" si="42"/>
        <v>#VALUE!</v>
      </c>
      <c r="P244" s="78" t="e">
        <f t="shared" si="43"/>
        <v>#VALUE!</v>
      </c>
      <c r="Q244" s="78" t="e">
        <f t="shared" si="44"/>
        <v>#VALUE!</v>
      </c>
      <c r="R244" s="78" t="e">
        <f t="shared" si="45"/>
        <v>#VALUE!</v>
      </c>
    </row>
    <row r="245" spans="1:19">
      <c r="A245" s="80" t="e">
        <f t="shared" si="46"/>
        <v>#VALUE!</v>
      </c>
      <c r="B245" s="84" t="e">
        <f t="shared" si="40"/>
        <v>#VALUE!</v>
      </c>
      <c r="C245" s="93" t="s">
        <v>11</v>
      </c>
      <c r="D245" s="100">
        <f>IF(C245="対象期間",COUNTIF(C$228:C245,"対象期間"),"")</f>
        <v>18</v>
      </c>
      <c r="E245" s="108" t="s">
        <v>29</v>
      </c>
      <c r="F245" s="117">
        <f>IF(E245="閉所",COUNTIF(E$228:E245,"閉所"),"")</f>
        <v>6</v>
      </c>
      <c r="G245" s="124"/>
      <c r="H245" s="80" t="e">
        <f t="shared" si="47"/>
        <v>#VALUE!</v>
      </c>
      <c r="I245" s="84" t="e">
        <f t="shared" si="41"/>
        <v>#VALUE!</v>
      </c>
      <c r="J245" s="93" t="s">
        <v>11</v>
      </c>
      <c r="K245" s="100">
        <f>IF(J245="対象期間",COUNTIF(J$228:J245,"対象期間"),"")</f>
        <v>18</v>
      </c>
      <c r="L245" s="108"/>
      <c r="M245" s="117" t="str">
        <f>IF(L245="閉所",COUNTIF(L$228:L245,"閉所"),"")</f>
        <v/>
      </c>
      <c r="N245" s="131"/>
      <c r="O245" s="78" t="e">
        <f t="shared" si="42"/>
        <v>#VALUE!</v>
      </c>
      <c r="P245" s="78" t="e">
        <f t="shared" si="43"/>
        <v>#VALUE!</v>
      </c>
      <c r="Q245" s="78" t="e">
        <f t="shared" si="44"/>
        <v>#VALUE!</v>
      </c>
      <c r="R245" s="78" t="e">
        <f t="shared" si="45"/>
        <v>#VALUE!</v>
      </c>
    </row>
    <row r="246" spans="1:19">
      <c r="A246" s="80" t="e">
        <f t="shared" si="46"/>
        <v>#VALUE!</v>
      </c>
      <c r="B246" s="84" t="e">
        <f t="shared" si="40"/>
        <v>#VALUE!</v>
      </c>
      <c r="C246" s="93" t="s">
        <v>11</v>
      </c>
      <c r="D246" s="100">
        <f>IF(C246="対象期間",COUNTIF(C$228:C246,"対象期間"),"")</f>
        <v>19</v>
      </c>
      <c r="E246" s="108"/>
      <c r="F246" s="117" t="str">
        <f>IF(E246="閉所",COUNTIF(E$228:E246,"閉所"),"")</f>
        <v/>
      </c>
      <c r="G246" s="124"/>
      <c r="H246" s="80" t="e">
        <f t="shared" si="47"/>
        <v>#VALUE!</v>
      </c>
      <c r="I246" s="84" t="e">
        <f t="shared" si="41"/>
        <v>#VALUE!</v>
      </c>
      <c r="J246" s="93" t="s">
        <v>11</v>
      </c>
      <c r="K246" s="100">
        <f>IF(J246="対象期間",COUNTIF(J$228:J246,"対象期間"),"")</f>
        <v>19</v>
      </c>
      <c r="L246" s="108"/>
      <c r="M246" s="117" t="str">
        <f>IF(L246="閉所",COUNTIF(L$228:L246,"閉所"),"")</f>
        <v/>
      </c>
      <c r="N246" s="131"/>
      <c r="O246" s="78" t="e">
        <f t="shared" si="42"/>
        <v>#VALUE!</v>
      </c>
      <c r="P246" s="78" t="e">
        <f t="shared" si="43"/>
        <v>#VALUE!</v>
      </c>
      <c r="Q246" s="78" t="e">
        <f t="shared" si="44"/>
        <v>#VALUE!</v>
      </c>
      <c r="R246" s="78" t="e">
        <f t="shared" si="45"/>
        <v>#VALUE!</v>
      </c>
    </row>
    <row r="247" spans="1:19">
      <c r="A247" s="80" t="e">
        <f t="shared" si="46"/>
        <v>#VALUE!</v>
      </c>
      <c r="B247" s="84" t="e">
        <f t="shared" si="40"/>
        <v>#VALUE!</v>
      </c>
      <c r="C247" s="93" t="s">
        <v>11</v>
      </c>
      <c r="D247" s="100">
        <f>IF(C247="対象期間",COUNTIF(C$228:C247,"対象期間"),"")</f>
        <v>20</v>
      </c>
      <c r="E247" s="108"/>
      <c r="F247" s="117" t="str">
        <f>IF(E247="閉所",COUNTIF(E$228:E247,"閉所"),"")</f>
        <v/>
      </c>
      <c r="G247" s="124"/>
      <c r="H247" s="80" t="e">
        <f t="shared" si="47"/>
        <v>#VALUE!</v>
      </c>
      <c r="I247" s="84" t="e">
        <f t="shared" si="41"/>
        <v>#VALUE!</v>
      </c>
      <c r="J247" s="93" t="s">
        <v>11</v>
      </c>
      <c r="K247" s="100">
        <f>IF(J247="対象期間",COUNTIF(J$228:J247,"対象期間"),"")</f>
        <v>20</v>
      </c>
      <c r="L247" s="108"/>
      <c r="M247" s="117" t="str">
        <f>IF(L247="閉所",COUNTIF(L$228:L247,"閉所"),"")</f>
        <v/>
      </c>
      <c r="N247" s="131"/>
      <c r="O247" s="78" t="e">
        <f t="shared" si="42"/>
        <v>#VALUE!</v>
      </c>
      <c r="P247" s="78" t="e">
        <f t="shared" si="43"/>
        <v>#VALUE!</v>
      </c>
      <c r="Q247" s="78" t="e">
        <f t="shared" si="44"/>
        <v>#VALUE!</v>
      </c>
      <c r="R247" s="78" t="e">
        <f t="shared" si="45"/>
        <v>#VALUE!</v>
      </c>
    </row>
    <row r="248" spans="1:19">
      <c r="A248" s="80" t="e">
        <f t="shared" si="46"/>
        <v>#VALUE!</v>
      </c>
      <c r="B248" s="84" t="e">
        <f t="shared" si="40"/>
        <v>#VALUE!</v>
      </c>
      <c r="C248" s="93" t="s">
        <v>11</v>
      </c>
      <c r="D248" s="100">
        <f>IF(C248="対象期間",COUNTIF(C$228:C248,"対象期間"),"")</f>
        <v>21</v>
      </c>
      <c r="E248" s="108"/>
      <c r="F248" s="117" t="str">
        <f>IF(E248="閉所",COUNTIF(E$228:E248,"閉所"),"")</f>
        <v/>
      </c>
      <c r="G248" s="124"/>
      <c r="H248" s="80" t="e">
        <f t="shared" si="47"/>
        <v>#VALUE!</v>
      </c>
      <c r="I248" s="84" t="e">
        <f t="shared" si="41"/>
        <v>#VALUE!</v>
      </c>
      <c r="J248" s="93" t="s">
        <v>11</v>
      </c>
      <c r="K248" s="100">
        <f>IF(J248="対象期間",COUNTIF(J$228:J248,"対象期間"),"")</f>
        <v>21</v>
      </c>
      <c r="L248" s="108" t="s">
        <v>29</v>
      </c>
      <c r="M248" s="117">
        <f>IF(L248="閉所",COUNTIF(L$228:L248,"閉所"),"")</f>
        <v>6</v>
      </c>
      <c r="N248" s="131"/>
      <c r="O248" s="78" t="e">
        <f t="shared" si="42"/>
        <v>#VALUE!</v>
      </c>
      <c r="P248" s="78" t="e">
        <f t="shared" si="43"/>
        <v>#VALUE!</v>
      </c>
      <c r="Q248" s="78" t="e">
        <f t="shared" si="44"/>
        <v>#VALUE!</v>
      </c>
      <c r="R248" s="78" t="e">
        <f t="shared" si="45"/>
        <v>#VALUE!</v>
      </c>
    </row>
    <row r="249" spans="1:19">
      <c r="A249" s="80" t="e">
        <f t="shared" si="46"/>
        <v>#VALUE!</v>
      </c>
      <c r="B249" s="84" t="e">
        <f t="shared" si="40"/>
        <v>#VALUE!</v>
      </c>
      <c r="C249" s="93" t="s">
        <v>11</v>
      </c>
      <c r="D249" s="100">
        <f>IF(C249="対象期間",COUNTIF(C$228:C249,"対象期間"),"")</f>
        <v>22</v>
      </c>
      <c r="E249" s="108"/>
      <c r="F249" s="117" t="str">
        <f>IF(E249="閉所",COUNTIF(E$228:E249,"閉所"),"")</f>
        <v/>
      </c>
      <c r="G249" s="124"/>
      <c r="H249" s="80" t="e">
        <f t="shared" si="47"/>
        <v>#VALUE!</v>
      </c>
      <c r="I249" s="84" t="e">
        <f t="shared" si="41"/>
        <v>#VALUE!</v>
      </c>
      <c r="J249" s="93" t="s">
        <v>11</v>
      </c>
      <c r="K249" s="100">
        <f>IF(J249="対象期間",COUNTIF(J$228:J249,"対象期間"),"")</f>
        <v>22</v>
      </c>
      <c r="L249" s="108" t="s">
        <v>29</v>
      </c>
      <c r="M249" s="117">
        <f>IF(L249="閉所",COUNTIF(L$228:L249,"閉所"),"")</f>
        <v>7</v>
      </c>
      <c r="N249" s="131"/>
      <c r="O249" s="78" t="e">
        <f t="shared" si="42"/>
        <v>#VALUE!</v>
      </c>
      <c r="P249" s="78" t="e">
        <f t="shared" si="43"/>
        <v>#VALUE!</v>
      </c>
      <c r="Q249" s="78" t="e">
        <f t="shared" si="44"/>
        <v>#VALUE!</v>
      </c>
      <c r="R249" s="78" t="e">
        <f t="shared" si="45"/>
        <v>#VALUE!</v>
      </c>
    </row>
    <row r="250" spans="1:19">
      <c r="A250" s="80" t="e">
        <f t="shared" si="46"/>
        <v>#VALUE!</v>
      </c>
      <c r="B250" s="84" t="e">
        <f t="shared" si="40"/>
        <v>#VALUE!</v>
      </c>
      <c r="C250" s="93" t="s">
        <v>11</v>
      </c>
      <c r="D250" s="100">
        <f>IF(C250="対象期間",COUNTIF(C$228:C250,"対象期間"),"")</f>
        <v>23</v>
      </c>
      <c r="E250" s="108"/>
      <c r="F250" s="117" t="str">
        <f>IF(E250="閉所",COUNTIF(E$228:E250,"閉所"),"")</f>
        <v/>
      </c>
      <c r="G250" s="124"/>
      <c r="H250" s="80" t="e">
        <f t="shared" si="47"/>
        <v>#VALUE!</v>
      </c>
      <c r="I250" s="84" t="e">
        <f t="shared" si="41"/>
        <v>#VALUE!</v>
      </c>
      <c r="J250" s="93" t="s">
        <v>11</v>
      </c>
      <c r="K250" s="100">
        <f>IF(J250="対象期間",COUNTIF(J$228:J250,"対象期間"),"")</f>
        <v>23</v>
      </c>
      <c r="L250" s="108"/>
      <c r="M250" s="117" t="str">
        <f>IF(L250="閉所",COUNTIF(L$228:L250,"閉所"),"")</f>
        <v/>
      </c>
      <c r="N250" s="131"/>
      <c r="O250" s="78" t="e">
        <f t="shared" si="42"/>
        <v>#VALUE!</v>
      </c>
      <c r="P250" s="78" t="e">
        <f t="shared" si="43"/>
        <v>#VALUE!</v>
      </c>
      <c r="Q250" s="78" t="e">
        <f t="shared" si="44"/>
        <v>#VALUE!</v>
      </c>
      <c r="R250" s="78" t="e">
        <f t="shared" si="45"/>
        <v>#VALUE!</v>
      </c>
    </row>
    <row r="251" spans="1:19">
      <c r="A251" s="80" t="e">
        <f t="shared" si="46"/>
        <v>#VALUE!</v>
      </c>
      <c r="B251" s="84" t="e">
        <f t="shared" si="40"/>
        <v>#VALUE!</v>
      </c>
      <c r="C251" s="93" t="s">
        <v>11</v>
      </c>
      <c r="D251" s="100">
        <f>IF(C251="対象期間",COUNTIF(C$228:C251,"対象期間"),"")</f>
        <v>24</v>
      </c>
      <c r="E251" s="108" t="s">
        <v>29</v>
      </c>
      <c r="F251" s="117">
        <f>IF(E251="閉所",COUNTIF(E$228:E251,"閉所"),"")</f>
        <v>7</v>
      </c>
      <c r="G251" s="124"/>
      <c r="H251" s="80" t="e">
        <f t="shared" si="47"/>
        <v>#VALUE!</v>
      </c>
      <c r="I251" s="84" t="e">
        <f t="shared" si="41"/>
        <v>#VALUE!</v>
      </c>
      <c r="J251" s="93" t="s">
        <v>11</v>
      </c>
      <c r="K251" s="100">
        <f>IF(J251="対象期間",COUNTIF(J$228:J251,"対象期間"),"")</f>
        <v>24</v>
      </c>
      <c r="L251" s="108"/>
      <c r="M251" s="117" t="str">
        <f>IF(L251="閉所",COUNTIF(L$228:L251,"閉所"),"")</f>
        <v/>
      </c>
      <c r="N251" s="131"/>
      <c r="O251" s="78" t="e">
        <f t="shared" si="42"/>
        <v>#VALUE!</v>
      </c>
      <c r="P251" s="78" t="e">
        <f t="shared" si="43"/>
        <v>#VALUE!</v>
      </c>
      <c r="Q251" s="78" t="e">
        <f t="shared" si="44"/>
        <v>#VALUE!</v>
      </c>
      <c r="R251" s="78" t="e">
        <f t="shared" si="45"/>
        <v>#VALUE!</v>
      </c>
    </row>
    <row r="252" spans="1:19">
      <c r="A252" s="80" t="e">
        <f t="shared" si="46"/>
        <v>#VALUE!</v>
      </c>
      <c r="B252" s="84" t="e">
        <f t="shared" si="40"/>
        <v>#VALUE!</v>
      </c>
      <c r="C252" s="93" t="s">
        <v>11</v>
      </c>
      <c r="D252" s="100">
        <f>IF(C252="対象期間",COUNTIF(C$228:C252,"対象期間"),"")</f>
        <v>25</v>
      </c>
      <c r="E252" s="108" t="s">
        <v>29</v>
      </c>
      <c r="F252" s="117">
        <f>IF(E252="閉所",COUNTIF(E$228:E252,"閉所"),"")</f>
        <v>8</v>
      </c>
      <c r="G252" s="124"/>
      <c r="H252" s="80" t="e">
        <f t="shared" si="47"/>
        <v>#VALUE!</v>
      </c>
      <c r="I252" s="84" t="e">
        <f t="shared" si="41"/>
        <v>#VALUE!</v>
      </c>
      <c r="J252" s="93" t="s">
        <v>11</v>
      </c>
      <c r="K252" s="100">
        <f>IF(J252="対象期間",COUNTIF(J$228:J252,"対象期間"),"")</f>
        <v>25</v>
      </c>
      <c r="L252" s="108"/>
      <c r="M252" s="117" t="str">
        <f>IF(L252="閉所",COUNTIF(L$228:L252,"閉所"),"")</f>
        <v/>
      </c>
      <c r="N252" s="131"/>
      <c r="O252" s="78" t="e">
        <f t="shared" si="42"/>
        <v>#VALUE!</v>
      </c>
      <c r="P252" s="78" t="e">
        <f t="shared" si="43"/>
        <v>#VALUE!</v>
      </c>
      <c r="Q252" s="78" t="e">
        <f t="shared" si="44"/>
        <v>#VALUE!</v>
      </c>
      <c r="R252" s="78" t="e">
        <f t="shared" si="45"/>
        <v>#VALUE!</v>
      </c>
    </row>
    <row r="253" spans="1:19">
      <c r="A253" s="80" t="e">
        <f t="shared" si="46"/>
        <v>#VALUE!</v>
      </c>
      <c r="B253" s="84" t="e">
        <f t="shared" si="40"/>
        <v>#VALUE!</v>
      </c>
      <c r="C253" s="93" t="s">
        <v>11</v>
      </c>
      <c r="D253" s="100">
        <f>IF(C253="対象期間",COUNTIF(C$228:C253,"対象期間"),"")</f>
        <v>26</v>
      </c>
      <c r="E253" s="108"/>
      <c r="F253" s="117" t="str">
        <f>IF(E253="閉所",COUNTIF(E$228:E253,"閉所"),"")</f>
        <v/>
      </c>
      <c r="G253" s="124"/>
      <c r="H253" s="80" t="e">
        <f t="shared" si="47"/>
        <v>#VALUE!</v>
      </c>
      <c r="I253" s="84" t="e">
        <f t="shared" si="41"/>
        <v>#VALUE!</v>
      </c>
      <c r="J253" s="93" t="s">
        <v>11</v>
      </c>
      <c r="K253" s="100">
        <f>IF(J253="対象期間",COUNTIF(J$228:J253,"対象期間"),"")</f>
        <v>26</v>
      </c>
      <c r="L253" s="108"/>
      <c r="M253" s="117" t="str">
        <f>IF(L253="閉所",COUNTIF(L$228:L253,"閉所"),"")</f>
        <v/>
      </c>
      <c r="N253" s="131"/>
      <c r="O253" s="78" t="e">
        <f t="shared" si="42"/>
        <v>#VALUE!</v>
      </c>
      <c r="P253" s="78" t="e">
        <f t="shared" si="43"/>
        <v>#VALUE!</v>
      </c>
      <c r="Q253" s="78" t="e">
        <f t="shared" si="44"/>
        <v>#VALUE!</v>
      </c>
      <c r="R253" s="78" t="e">
        <f t="shared" si="45"/>
        <v>#VALUE!</v>
      </c>
    </row>
    <row r="254" spans="1:19">
      <c r="A254" s="80" t="e">
        <f t="shared" si="46"/>
        <v>#VALUE!</v>
      </c>
      <c r="B254" s="84" t="e">
        <f t="shared" si="40"/>
        <v>#VALUE!</v>
      </c>
      <c r="C254" s="93" t="s">
        <v>11</v>
      </c>
      <c r="D254" s="100">
        <f>IF(C254="対象期間",COUNTIF(C$228:C254,"対象期間"),"")</f>
        <v>27</v>
      </c>
      <c r="E254" s="108"/>
      <c r="F254" s="117" t="str">
        <f>IF(E254="閉所",COUNTIF(E$228:E254,"閉所"),"")</f>
        <v/>
      </c>
      <c r="G254" s="124"/>
      <c r="H254" s="80" t="e">
        <f t="shared" si="47"/>
        <v>#VALUE!</v>
      </c>
      <c r="I254" s="84" t="e">
        <f t="shared" si="41"/>
        <v>#VALUE!</v>
      </c>
      <c r="J254" s="93" t="s">
        <v>66</v>
      </c>
      <c r="K254" s="100" t="str">
        <f>IF(J254="対象期間",COUNTIF(J$228:J254,"対象期間"),"")</f>
        <v/>
      </c>
      <c r="L254" s="108"/>
      <c r="M254" s="117" t="str">
        <f>IF(L254="閉所",COUNTIF(L$228:L254,"閉所"),"")</f>
        <v/>
      </c>
      <c r="N254" s="131"/>
      <c r="O254" s="78" t="e">
        <f t="shared" si="42"/>
        <v>#VALUE!</v>
      </c>
      <c r="P254" s="78" t="e">
        <f t="shared" si="43"/>
        <v>#VALUE!</v>
      </c>
      <c r="Q254" s="78" t="e">
        <f t="shared" si="44"/>
        <v>#VALUE!</v>
      </c>
      <c r="R254" s="78">
        <f t="shared" si="45"/>
        <v>0</v>
      </c>
    </row>
    <row r="255" spans="1:19">
      <c r="A255" s="80" t="e">
        <f t="shared" si="46"/>
        <v>#VALUE!</v>
      </c>
      <c r="B255" s="84" t="e">
        <f t="shared" si="40"/>
        <v>#VALUE!</v>
      </c>
      <c r="C255" s="93" t="s">
        <v>11</v>
      </c>
      <c r="D255" s="100">
        <f>IF(C255="対象期間",COUNTIF(C$228:C255,"対象期間"),"")</f>
        <v>28</v>
      </c>
      <c r="E255" s="108"/>
      <c r="F255" s="117" t="str">
        <f>IF(E255="閉所",COUNTIF(E$228:E255,"閉所"),"")</f>
        <v/>
      </c>
      <c r="G255" s="124"/>
      <c r="H255" s="80" t="e">
        <f t="shared" si="47"/>
        <v>#VALUE!</v>
      </c>
      <c r="I255" s="84" t="e">
        <f t="shared" si="41"/>
        <v>#VALUE!</v>
      </c>
      <c r="J255" s="93" t="s">
        <v>66</v>
      </c>
      <c r="K255" s="100" t="str">
        <f>IF(J255="対象期間",COUNTIF(J$228:J255,"対象期間"),"")</f>
        <v/>
      </c>
      <c r="L255" s="108"/>
      <c r="M255" s="117" t="str">
        <f>IF(L255="閉所",COUNTIF(L$228:L255,"閉所"),"")</f>
        <v/>
      </c>
      <c r="N255" s="131"/>
      <c r="O255" s="78" t="e">
        <f t="shared" si="42"/>
        <v>#VALUE!</v>
      </c>
      <c r="P255" s="78" t="e">
        <f t="shared" si="43"/>
        <v>#VALUE!</v>
      </c>
      <c r="Q255" s="78" t="e">
        <f t="shared" si="44"/>
        <v>#VALUE!</v>
      </c>
      <c r="R255" s="78">
        <f t="shared" si="45"/>
        <v>0</v>
      </c>
    </row>
    <row r="256" spans="1:19">
      <c r="A256" s="80" t="e">
        <f t="shared" si="46"/>
        <v>#VALUE!</v>
      </c>
      <c r="B256" s="84" t="e">
        <f t="shared" si="40"/>
        <v>#VALUE!</v>
      </c>
      <c r="C256" s="93" t="s">
        <v>11</v>
      </c>
      <c r="D256" s="100">
        <f>IF(C256="対象期間",COUNTIF(C$228:C256,"対象期間"),"")</f>
        <v>29</v>
      </c>
      <c r="E256" s="108"/>
      <c r="F256" s="117" t="str">
        <f>IF(E256="閉所",COUNTIF(E$228:E256,"閉所"),"")</f>
        <v/>
      </c>
      <c r="G256" s="124"/>
      <c r="H256" s="80"/>
      <c r="I256" s="84"/>
      <c r="J256" s="93"/>
      <c r="K256" s="100" t="str">
        <f>IF(J256="対象期間",COUNTIF(J$185:J256,"対象期間"),"")</f>
        <v/>
      </c>
      <c r="L256" s="108"/>
      <c r="M256" s="117" t="str">
        <f>IF(L256="閉所",COUNTIF(L$185:L256,"閉所"),"")</f>
        <v/>
      </c>
      <c r="N256" s="131"/>
      <c r="O256" s="78" t="e">
        <f t="shared" si="42"/>
        <v>#VALUE!</v>
      </c>
      <c r="P256" s="78" t="e">
        <f t="shared" si="43"/>
        <v>#VALUE!</v>
      </c>
      <c r="Q256" s="78">
        <f t="shared" si="44"/>
        <v>7</v>
      </c>
      <c r="R256" s="78">
        <f t="shared" si="45"/>
        <v>0</v>
      </c>
    </row>
    <row r="257" spans="1:19">
      <c r="A257" s="80" t="e">
        <f t="shared" si="46"/>
        <v>#VALUE!</v>
      </c>
      <c r="B257" s="84" t="e">
        <f t="shared" si="40"/>
        <v>#VALUE!</v>
      </c>
      <c r="C257" s="93" t="s">
        <v>11</v>
      </c>
      <c r="D257" s="100">
        <f>IF(C257="対象期間",COUNTIF(C$228:C257,"対象期間"),"")</f>
        <v>30</v>
      </c>
      <c r="E257" s="108"/>
      <c r="F257" s="117" t="str">
        <f>IF(E257="閉所",COUNTIF(E$228:E257,"閉所"),"")</f>
        <v/>
      </c>
      <c r="G257" s="124"/>
      <c r="H257" s="80"/>
      <c r="I257" s="84"/>
      <c r="J257" s="93"/>
      <c r="K257" s="100" t="str">
        <f>IF(J257="対象期間",COUNTIF(J$185:J257,"対象期間"),"")</f>
        <v/>
      </c>
      <c r="L257" s="108"/>
      <c r="M257" s="117" t="str">
        <f>IF(L257="閉所",COUNTIF(L$185:L257,"閉所"),"")</f>
        <v/>
      </c>
      <c r="N257" s="131"/>
      <c r="O257" s="78" t="e">
        <f t="shared" si="42"/>
        <v>#VALUE!</v>
      </c>
      <c r="P257" s="78" t="e">
        <f t="shared" si="43"/>
        <v>#VALUE!</v>
      </c>
      <c r="Q257" s="78">
        <f t="shared" si="44"/>
        <v>7</v>
      </c>
      <c r="R257" s="78">
        <f t="shared" si="45"/>
        <v>0</v>
      </c>
    </row>
    <row r="258" spans="1:19">
      <c r="A258" s="80" t="e">
        <f t="shared" si="46"/>
        <v>#VALUE!</v>
      </c>
      <c r="B258" s="84" t="e">
        <f t="shared" si="40"/>
        <v>#VALUE!</v>
      </c>
      <c r="C258" s="93" t="s">
        <v>11</v>
      </c>
      <c r="D258" s="100">
        <f>IF(C258="対象期間",COUNTIF(C$228:C258,"対象期間"),"")</f>
        <v>31</v>
      </c>
      <c r="E258" s="108" t="s">
        <v>29</v>
      </c>
      <c r="F258" s="117">
        <f>IF(E258="閉所",COUNTIF(E$228:E258,"閉所"),"")</f>
        <v>9</v>
      </c>
      <c r="G258" s="124"/>
      <c r="H258" s="80"/>
      <c r="I258" s="84"/>
      <c r="J258" s="93"/>
      <c r="K258" s="100" t="str">
        <f>IF(J258="対象期間",COUNTIF(J$185:J258,"対象期間"),"")</f>
        <v/>
      </c>
      <c r="L258" s="108"/>
      <c r="M258" s="117" t="str">
        <f>IF(L258="閉所",COUNTIF(L$185:L258,"閉所"),"")</f>
        <v/>
      </c>
      <c r="N258" s="131"/>
      <c r="O258" s="78" t="e">
        <f t="shared" si="42"/>
        <v>#VALUE!</v>
      </c>
      <c r="P258" s="78" t="e">
        <f t="shared" si="43"/>
        <v>#VALUE!</v>
      </c>
      <c r="Q258" s="78">
        <f t="shared" si="44"/>
        <v>7</v>
      </c>
      <c r="R258" s="78">
        <f t="shared" si="45"/>
        <v>0</v>
      </c>
    </row>
    <row r="259" spans="1:19">
      <c r="A259" s="76" t="s">
        <v>26</v>
      </c>
      <c r="F259" s="111"/>
      <c r="G259" s="120" t="str">
        <f>G1</f>
        <v>計画</v>
      </c>
      <c r="H259" s="126"/>
      <c r="I259" s="78"/>
      <c r="J259" s="131"/>
      <c r="K259" s="131"/>
      <c r="L259" s="134"/>
      <c r="M259" s="134"/>
      <c r="N259" s="131"/>
    </row>
    <row r="260" spans="1:19">
      <c r="F260" s="111"/>
      <c r="G260" s="121"/>
      <c r="H260" s="127"/>
      <c r="I260" s="78"/>
      <c r="J260" s="132"/>
      <c r="K260" s="132"/>
      <c r="L260" s="135"/>
      <c r="M260" s="138"/>
      <c r="N260" s="139"/>
    </row>
    <row r="261" spans="1:19" ht="27.75" customHeight="1">
      <c r="A261" s="76" t="s">
        <v>60</v>
      </c>
      <c r="B261" s="81" t="str">
        <f>B3</f>
        <v>令和7年度［第37－Ｚ2202－01号］
清水港新興津緑地トイレ新築工事（機械設備）</v>
      </c>
      <c r="C261" s="81"/>
      <c r="D261" s="81"/>
      <c r="E261" s="81"/>
      <c r="F261" s="81"/>
      <c r="G261" s="81"/>
      <c r="H261" s="81"/>
      <c r="I261" s="130"/>
      <c r="J261" s="132"/>
      <c r="K261" s="132"/>
      <c r="L261" s="136"/>
      <c r="M261" s="139"/>
      <c r="N261" s="139"/>
      <c r="O261" s="78" t="s">
        <v>67</v>
      </c>
    </row>
    <row r="262" spans="1:19" ht="17.25">
      <c r="A262" s="76" t="s">
        <v>43</v>
      </c>
      <c r="B262" s="85">
        <f>B219</f>
        <v>45841</v>
      </c>
      <c r="C262" s="85"/>
      <c r="D262" s="101"/>
      <c r="E262" s="83" t="s">
        <v>64</v>
      </c>
      <c r="F262" s="118">
        <f>F219</f>
        <v>46052</v>
      </c>
      <c r="G262" s="125"/>
      <c r="H262" s="125"/>
      <c r="J262" s="133"/>
      <c r="K262" s="133"/>
      <c r="L262" s="136"/>
      <c r="M262" s="139"/>
      <c r="N262" s="140"/>
    </row>
    <row r="263" spans="1:19" ht="19.5" customHeight="1">
      <c r="B263" s="83"/>
      <c r="C263" s="94" t="s">
        <v>47</v>
      </c>
      <c r="D263" s="102"/>
      <c r="E263" s="110" t="str">
        <f>F263</f>
        <v/>
      </c>
      <c r="F263" s="119" t="str">
        <f>IFERROR(IF(YEAR(M220)&amp;"/"&amp;MONTH(M220)=YEAR(確認用シート!$O$6)&amp;"/"&amp;MONTH(確認用シート!$O$6),"",EDATE(M220,1)),"")</f>
        <v/>
      </c>
      <c r="G263" s="101"/>
      <c r="H263" s="129"/>
      <c r="J263" s="94" t="s">
        <v>47</v>
      </c>
      <c r="K263" s="102"/>
      <c r="L263" s="110" t="str">
        <f>M263</f>
        <v/>
      </c>
      <c r="M263" s="119" t="str">
        <f>IFERROR(IF(YEAR(F263)&amp;"/"&amp;MONTH(F263)=YEAR(確認用シート!$O$6)&amp;"/"&amp;MONTH(確認用シート!$O$6),"",EDATE(F263,1)),"")</f>
        <v/>
      </c>
      <c r="N263" s="141"/>
    </row>
    <row r="264" spans="1:19" ht="19.5" customHeight="1">
      <c r="B264" s="83"/>
      <c r="C264" s="88" t="s">
        <v>54</v>
      </c>
      <c r="D264" s="97"/>
      <c r="E264" s="105">
        <f>COUNTIF(C271:C301,"対象期間")</f>
        <v>31</v>
      </c>
      <c r="F264" s="113"/>
      <c r="G264" s="101"/>
      <c r="H264" s="129"/>
      <c r="J264" s="88" t="s">
        <v>54</v>
      </c>
      <c r="K264" s="97"/>
      <c r="L264" s="105">
        <f>COUNTIF(J271:J301,"対象期間")</f>
        <v>26</v>
      </c>
      <c r="M264" s="113"/>
      <c r="N264" s="141"/>
    </row>
    <row r="265" spans="1:19" ht="19.5" customHeight="1">
      <c r="B265" s="83"/>
      <c r="C265" s="88" t="s">
        <v>5</v>
      </c>
      <c r="D265" s="97"/>
      <c r="E265" s="105">
        <f>COUNTIF(P271:P301,"1")</f>
        <v>0</v>
      </c>
      <c r="F265" s="113"/>
      <c r="G265" s="101"/>
      <c r="H265" s="129"/>
      <c r="J265" s="88" t="s">
        <v>5</v>
      </c>
      <c r="K265" s="97"/>
      <c r="L265" s="105">
        <f>COUNTIF(R271:R301,"1")</f>
        <v>0</v>
      </c>
      <c r="M265" s="113"/>
      <c r="N265" s="141"/>
    </row>
    <row r="266" spans="1:19" ht="19.5" customHeight="1">
      <c r="B266" s="83"/>
      <c r="C266" s="89" t="str">
        <f>"閉所日･率（"&amp;G259&amp;"）"</f>
        <v>閉所日･率（計画）</v>
      </c>
      <c r="D266" s="98"/>
      <c r="E266" s="106">
        <f>COUNT(F271:F301)</f>
        <v>9</v>
      </c>
      <c r="F266" s="114">
        <f>ROUNDDOWN(E266/E264,3)</f>
        <v>0.28999999999999998</v>
      </c>
      <c r="G266" s="101"/>
      <c r="H266" s="129"/>
      <c r="J266" s="89" t="str">
        <f>"閉所日･率（"&amp;G259&amp;"）"</f>
        <v>閉所日･率（計画）</v>
      </c>
      <c r="K266" s="98"/>
      <c r="L266" s="106">
        <f>COUNT(M271:M301)</f>
        <v>7</v>
      </c>
      <c r="M266" s="114">
        <f>ROUNDDOWN(L266/L264,3)</f>
        <v>0.26900000000000002</v>
      </c>
      <c r="N266" s="141"/>
    </row>
    <row r="267" spans="1:19" ht="19.5" customHeight="1">
      <c r="B267" s="83"/>
      <c r="C267" s="90" t="s">
        <v>24</v>
      </c>
      <c r="D267" s="99"/>
      <c r="E267" s="107" t="str">
        <f>IF(F266&gt;=0.285,"4週8休以上",IF(E266&gt;=E265,"4週8休以上","未達成"))</f>
        <v>4週8休以上</v>
      </c>
      <c r="F267" s="115"/>
      <c r="G267" s="101"/>
      <c r="H267" s="129"/>
      <c r="J267" s="90" t="s">
        <v>24</v>
      </c>
      <c r="K267" s="99"/>
      <c r="L267" s="107" t="str">
        <f>IF(M266&gt;=0.285,"4週8休以上",IF(L266&gt;=L265,"4週8休以上","未達成"))</f>
        <v>4週8休以上</v>
      </c>
      <c r="M267" s="115"/>
      <c r="N267" s="141"/>
    </row>
    <row r="268" spans="1:19" ht="19.5" customHeight="1">
      <c r="J268" s="78"/>
      <c r="K268" s="111"/>
      <c r="L268" s="78"/>
      <c r="M268" s="78"/>
    </row>
    <row r="269" spans="1:19" ht="18" customHeight="1">
      <c r="A269" s="79"/>
      <c r="B269" s="79"/>
      <c r="C269" s="91" t="s">
        <v>62</v>
      </c>
      <c r="D269" s="91"/>
      <c r="E269" s="91" t="s">
        <v>61</v>
      </c>
      <c r="F269" s="91"/>
      <c r="H269" s="79"/>
      <c r="I269" s="79"/>
      <c r="J269" s="91" t="s">
        <v>62</v>
      </c>
      <c r="K269" s="91"/>
      <c r="L269" s="91" t="s">
        <v>61</v>
      </c>
      <c r="M269" s="91"/>
      <c r="N269" s="131"/>
    </row>
    <row r="270" spans="1:19">
      <c r="A270" s="79"/>
      <c r="B270" s="79"/>
      <c r="C270" s="92"/>
      <c r="D270" s="92"/>
      <c r="E270" s="92"/>
      <c r="F270" s="92"/>
      <c r="G270" s="123"/>
      <c r="H270" s="79"/>
      <c r="I270" s="79"/>
      <c r="J270" s="92"/>
      <c r="K270" s="92"/>
      <c r="L270" s="92"/>
      <c r="M270" s="92"/>
      <c r="N270" s="131"/>
    </row>
    <row r="271" spans="1:19">
      <c r="A271" s="80" t="e">
        <f>DATE(YEAR(F263),MONTH(F263),1)</f>
        <v>#VALUE!</v>
      </c>
      <c r="B271" s="84" t="e">
        <f t="shared" ref="B271:B301" si="48">TEXT(A271,"(aaa)")</f>
        <v>#VALUE!</v>
      </c>
      <c r="C271" s="93" t="s">
        <v>11</v>
      </c>
      <c r="D271" s="100">
        <f>IF(C271="対象期間",COUNTIF(C$271:C271,"対象期間"),"")</f>
        <v>1</v>
      </c>
      <c r="E271" s="108"/>
      <c r="F271" s="117" t="str">
        <f>IF(E271="閉所",COUNTIF(E$271:E271,"閉所"),"")</f>
        <v/>
      </c>
      <c r="G271" s="124"/>
      <c r="H271" s="80" t="e">
        <f>DATE(YEAR(M263),MONTH(M263),1)</f>
        <v>#VALUE!</v>
      </c>
      <c r="I271" s="84" t="e">
        <f t="shared" ref="I271:I298" si="49">TEXT(H271,"(aaa)")</f>
        <v>#VALUE!</v>
      </c>
      <c r="J271" s="93" t="s">
        <v>11</v>
      </c>
      <c r="K271" s="100">
        <f>IF(J271="対象期間",COUNTIF(J$271:J271,"対象期間"),"")</f>
        <v>1</v>
      </c>
      <c r="L271" s="108" t="s">
        <v>29</v>
      </c>
      <c r="M271" s="117">
        <f>IF(L271="閉所",COUNTIF(L$271:L271,"閉所"),"")</f>
        <v>1</v>
      </c>
      <c r="N271" s="131"/>
      <c r="O271" s="78" t="e">
        <f t="shared" ref="O271:O301" si="50">WEEKDAY(A271)</f>
        <v>#VALUE!</v>
      </c>
      <c r="P271" s="78" t="e">
        <f t="shared" ref="P271:P301" si="51">IF(C271="対象期間",IF(O271=1,1,0))+IF(C271="対象期間",IF(O271=7,1,0))</f>
        <v>#VALUE!</v>
      </c>
      <c r="Q271" s="78" t="e">
        <f t="shared" ref="Q271:Q301" si="52">WEEKDAY(H271)</f>
        <v>#VALUE!</v>
      </c>
      <c r="R271" s="78" t="e">
        <f t="shared" ref="R271:R301" si="53">IF(J271="対象期間",IF(Q271=1,1,0))+IF(J271="対象期間",IF(Q271=7,1,0))</f>
        <v>#VALUE!</v>
      </c>
      <c r="S271" s="78" t="s">
        <v>11</v>
      </c>
    </row>
    <row r="272" spans="1:19">
      <c r="A272" s="80" t="e">
        <f t="shared" ref="A272:A301" si="54">A271+1</f>
        <v>#VALUE!</v>
      </c>
      <c r="B272" s="84" t="e">
        <f t="shared" si="48"/>
        <v>#VALUE!</v>
      </c>
      <c r="C272" s="93" t="s">
        <v>11</v>
      </c>
      <c r="D272" s="100">
        <f>IF(C272="対象期間",COUNTIF(C$271:C272,"対象期間"),"")</f>
        <v>2</v>
      </c>
      <c r="E272" s="108"/>
      <c r="F272" s="117" t="str">
        <f>IF(E272="閉所",COUNTIF(E$271:E272,"閉所"),"")</f>
        <v/>
      </c>
      <c r="G272" s="124"/>
      <c r="H272" s="80" t="e">
        <f t="shared" ref="H272:H298" si="55">H271+1</f>
        <v>#VALUE!</v>
      </c>
      <c r="I272" s="84" t="e">
        <f t="shared" si="49"/>
        <v>#VALUE!</v>
      </c>
      <c r="J272" s="93" t="s">
        <v>11</v>
      </c>
      <c r="K272" s="100">
        <f>IF(J272="対象期間",COUNTIF(J$271:J272,"対象期間"),"")</f>
        <v>2</v>
      </c>
      <c r="L272" s="108"/>
      <c r="M272" s="117" t="str">
        <f>IF(L272="閉所",COUNTIF(L$271:L272,"閉所"),"")</f>
        <v/>
      </c>
      <c r="N272" s="131"/>
      <c r="O272" s="78" t="e">
        <f t="shared" si="50"/>
        <v>#VALUE!</v>
      </c>
      <c r="P272" s="78" t="e">
        <f t="shared" si="51"/>
        <v>#VALUE!</v>
      </c>
      <c r="Q272" s="78" t="e">
        <f t="shared" si="52"/>
        <v>#VALUE!</v>
      </c>
      <c r="R272" s="78" t="e">
        <f t="shared" si="53"/>
        <v>#VALUE!</v>
      </c>
      <c r="S272" s="78" t="s">
        <v>63</v>
      </c>
    </row>
    <row r="273" spans="1:19">
      <c r="A273" s="80" t="e">
        <f t="shared" si="54"/>
        <v>#VALUE!</v>
      </c>
      <c r="B273" s="84" t="e">
        <f t="shared" si="48"/>
        <v>#VALUE!</v>
      </c>
      <c r="C273" s="93" t="s">
        <v>11</v>
      </c>
      <c r="D273" s="100">
        <f>IF(C273="対象期間",COUNTIF(C$271:C273,"対象期間"),"")</f>
        <v>3</v>
      </c>
      <c r="E273" s="108" t="s">
        <v>29</v>
      </c>
      <c r="F273" s="117">
        <f>IF(E273="閉所",COUNTIF(E$271:E273,"閉所"),"")</f>
        <v>1</v>
      </c>
      <c r="G273" s="124"/>
      <c r="H273" s="80" t="e">
        <f t="shared" si="55"/>
        <v>#VALUE!</v>
      </c>
      <c r="I273" s="84" t="e">
        <f t="shared" si="49"/>
        <v>#VALUE!</v>
      </c>
      <c r="J273" s="93" t="s">
        <v>11</v>
      </c>
      <c r="K273" s="100">
        <f>IF(J273="対象期間",COUNTIF(J$271:J273,"対象期間"),"")</f>
        <v>3</v>
      </c>
      <c r="L273" s="108"/>
      <c r="M273" s="117" t="str">
        <f>IF(L273="閉所",COUNTIF(L$271:L273,"閉所"),"")</f>
        <v/>
      </c>
      <c r="N273" s="131"/>
      <c r="O273" s="78" t="e">
        <f t="shared" si="50"/>
        <v>#VALUE!</v>
      </c>
      <c r="P273" s="78" t="e">
        <f t="shared" si="51"/>
        <v>#VALUE!</v>
      </c>
      <c r="Q273" s="78" t="e">
        <f t="shared" si="52"/>
        <v>#VALUE!</v>
      </c>
      <c r="R273" s="78" t="e">
        <f t="shared" si="53"/>
        <v>#VALUE!</v>
      </c>
      <c r="S273" s="78" t="s">
        <v>56</v>
      </c>
    </row>
    <row r="274" spans="1:19">
      <c r="A274" s="80" t="e">
        <f t="shared" si="54"/>
        <v>#VALUE!</v>
      </c>
      <c r="B274" s="84" t="e">
        <f t="shared" si="48"/>
        <v>#VALUE!</v>
      </c>
      <c r="C274" s="93" t="s">
        <v>11</v>
      </c>
      <c r="D274" s="100">
        <f>IF(C274="対象期間",COUNTIF(C$271:C274,"対象期間"),"")</f>
        <v>4</v>
      </c>
      <c r="E274" s="108" t="s">
        <v>29</v>
      </c>
      <c r="F274" s="117">
        <f>IF(E274="閉所",COUNTIF(E$271:E274,"閉所"),"")</f>
        <v>2</v>
      </c>
      <c r="G274" s="124"/>
      <c r="H274" s="80" t="e">
        <f t="shared" si="55"/>
        <v>#VALUE!</v>
      </c>
      <c r="I274" s="84" t="e">
        <f t="shared" si="49"/>
        <v>#VALUE!</v>
      </c>
      <c r="J274" s="93" t="s">
        <v>11</v>
      </c>
      <c r="K274" s="100">
        <f>IF(J274="対象期間",COUNTIF(J$271:J274,"対象期間"),"")</f>
        <v>4</v>
      </c>
      <c r="L274" s="108"/>
      <c r="M274" s="117" t="str">
        <f>IF(L274="閉所",COUNTIF(L$271:L274,"閉所"),"")</f>
        <v/>
      </c>
      <c r="N274" s="131"/>
      <c r="O274" s="78" t="e">
        <f t="shared" si="50"/>
        <v>#VALUE!</v>
      </c>
      <c r="P274" s="78" t="e">
        <f t="shared" si="51"/>
        <v>#VALUE!</v>
      </c>
      <c r="Q274" s="78" t="e">
        <f t="shared" si="52"/>
        <v>#VALUE!</v>
      </c>
      <c r="R274" s="78" t="e">
        <f t="shared" si="53"/>
        <v>#VALUE!</v>
      </c>
      <c r="S274" s="78" t="s">
        <v>65</v>
      </c>
    </row>
    <row r="275" spans="1:19">
      <c r="A275" s="80" t="e">
        <f t="shared" si="54"/>
        <v>#VALUE!</v>
      </c>
      <c r="B275" s="84" t="e">
        <f t="shared" si="48"/>
        <v>#VALUE!</v>
      </c>
      <c r="C275" s="93" t="s">
        <v>11</v>
      </c>
      <c r="D275" s="100">
        <f>IF(C275="対象期間",COUNTIF(C$271:C275,"対象期間"),"")</f>
        <v>5</v>
      </c>
      <c r="E275" s="108"/>
      <c r="F275" s="117" t="str">
        <f>IF(E275="閉所",COUNTIF(E$271:E275,"閉所"),"")</f>
        <v/>
      </c>
      <c r="G275" s="124"/>
      <c r="H275" s="80" t="e">
        <f t="shared" si="55"/>
        <v>#VALUE!</v>
      </c>
      <c r="I275" s="84" t="e">
        <f t="shared" si="49"/>
        <v>#VALUE!</v>
      </c>
      <c r="J275" s="93" t="s">
        <v>11</v>
      </c>
      <c r="K275" s="100">
        <f>IF(J275="対象期間",COUNTIF(J$271:J275,"対象期間"),"")</f>
        <v>5</v>
      </c>
      <c r="L275" s="108"/>
      <c r="M275" s="117" t="str">
        <f>IF(L275="閉所",COUNTIF(L$271:L275,"閉所"),"")</f>
        <v/>
      </c>
      <c r="N275" s="131"/>
      <c r="O275" s="78" t="e">
        <f t="shared" si="50"/>
        <v>#VALUE!</v>
      </c>
      <c r="P275" s="78" t="e">
        <f t="shared" si="51"/>
        <v>#VALUE!</v>
      </c>
      <c r="Q275" s="78" t="e">
        <f t="shared" si="52"/>
        <v>#VALUE!</v>
      </c>
      <c r="R275" s="78" t="e">
        <f t="shared" si="53"/>
        <v>#VALUE!</v>
      </c>
      <c r="S275" s="78" t="s">
        <v>68</v>
      </c>
    </row>
    <row r="276" spans="1:19">
      <c r="A276" s="80" t="e">
        <f t="shared" si="54"/>
        <v>#VALUE!</v>
      </c>
      <c r="B276" s="84" t="e">
        <f t="shared" si="48"/>
        <v>#VALUE!</v>
      </c>
      <c r="C276" s="93" t="s">
        <v>11</v>
      </c>
      <c r="D276" s="100">
        <f>IF(C276="対象期間",COUNTIF(C$271:C276,"対象期間"),"")</f>
        <v>6</v>
      </c>
      <c r="E276" s="108"/>
      <c r="F276" s="117" t="str">
        <f>IF(E276="閉所",COUNTIF(E$271:E276,"閉所"),"")</f>
        <v/>
      </c>
      <c r="G276" s="124"/>
      <c r="H276" s="80" t="e">
        <f t="shared" si="55"/>
        <v>#VALUE!</v>
      </c>
      <c r="I276" s="84" t="e">
        <f t="shared" si="49"/>
        <v>#VALUE!</v>
      </c>
      <c r="J276" s="93" t="s">
        <v>11</v>
      </c>
      <c r="K276" s="100">
        <f>IF(J276="対象期間",COUNTIF(J$271:J276,"対象期間"),"")</f>
        <v>6</v>
      </c>
      <c r="L276" s="108"/>
      <c r="M276" s="117" t="str">
        <f>IF(L276="閉所",COUNTIF(L$271:L276,"閉所"),"")</f>
        <v/>
      </c>
      <c r="N276" s="131"/>
      <c r="O276" s="78" t="e">
        <f t="shared" si="50"/>
        <v>#VALUE!</v>
      </c>
      <c r="P276" s="78" t="e">
        <f t="shared" si="51"/>
        <v>#VALUE!</v>
      </c>
      <c r="Q276" s="78" t="e">
        <f t="shared" si="52"/>
        <v>#VALUE!</v>
      </c>
      <c r="R276" s="78" t="e">
        <f t="shared" si="53"/>
        <v>#VALUE!</v>
      </c>
      <c r="S276" s="78" t="s">
        <v>69</v>
      </c>
    </row>
    <row r="277" spans="1:19">
      <c r="A277" s="80" t="e">
        <f t="shared" si="54"/>
        <v>#VALUE!</v>
      </c>
      <c r="B277" s="84" t="e">
        <f t="shared" si="48"/>
        <v>#VALUE!</v>
      </c>
      <c r="C277" s="93" t="s">
        <v>11</v>
      </c>
      <c r="D277" s="100">
        <f>IF(C277="対象期間",COUNTIF(C$271:C277,"対象期間"),"")</f>
        <v>7</v>
      </c>
      <c r="E277" s="108"/>
      <c r="F277" s="117" t="str">
        <f>IF(E277="閉所",COUNTIF(E$271:E277,"閉所"),"")</f>
        <v/>
      </c>
      <c r="G277" s="124"/>
      <c r="H277" s="80" t="e">
        <f t="shared" si="55"/>
        <v>#VALUE!</v>
      </c>
      <c r="I277" s="84" t="e">
        <f t="shared" si="49"/>
        <v>#VALUE!</v>
      </c>
      <c r="J277" s="93" t="s">
        <v>11</v>
      </c>
      <c r="K277" s="100">
        <f>IF(J277="対象期間",COUNTIF(J$271:J277,"対象期間"),"")</f>
        <v>7</v>
      </c>
      <c r="L277" s="108" t="s">
        <v>29</v>
      </c>
      <c r="M277" s="117">
        <f>IF(L277="閉所",COUNTIF(L$271:L277,"閉所"),"")</f>
        <v>2</v>
      </c>
      <c r="N277" s="131"/>
      <c r="O277" s="78" t="e">
        <f t="shared" si="50"/>
        <v>#VALUE!</v>
      </c>
      <c r="P277" s="78" t="e">
        <f t="shared" si="51"/>
        <v>#VALUE!</v>
      </c>
      <c r="Q277" s="78" t="e">
        <f t="shared" si="52"/>
        <v>#VALUE!</v>
      </c>
      <c r="R277" s="78" t="e">
        <f t="shared" si="53"/>
        <v>#VALUE!</v>
      </c>
      <c r="S277" s="78" t="s">
        <v>70</v>
      </c>
    </row>
    <row r="278" spans="1:19">
      <c r="A278" s="80" t="e">
        <f t="shared" si="54"/>
        <v>#VALUE!</v>
      </c>
      <c r="B278" s="84" t="e">
        <f t="shared" si="48"/>
        <v>#VALUE!</v>
      </c>
      <c r="C278" s="93" t="s">
        <v>11</v>
      </c>
      <c r="D278" s="100">
        <f>IF(C278="対象期間",COUNTIF(C$271:C278,"対象期間"),"")</f>
        <v>8</v>
      </c>
      <c r="E278" s="108"/>
      <c r="F278" s="117" t="str">
        <f>IF(E278="閉所",COUNTIF(E$271:E278,"閉所"),"")</f>
        <v/>
      </c>
      <c r="G278" s="124"/>
      <c r="H278" s="80" t="e">
        <f t="shared" si="55"/>
        <v>#VALUE!</v>
      </c>
      <c r="I278" s="84" t="e">
        <f t="shared" si="49"/>
        <v>#VALUE!</v>
      </c>
      <c r="J278" s="93" t="s">
        <v>11</v>
      </c>
      <c r="K278" s="100">
        <f>IF(J278="対象期間",COUNTIF(J$271:J278,"対象期間"),"")</f>
        <v>8</v>
      </c>
      <c r="L278" s="108" t="s">
        <v>29</v>
      </c>
      <c r="M278" s="117">
        <f>IF(L278="閉所",COUNTIF(L$271:L278,"閉所"),"")</f>
        <v>3</v>
      </c>
      <c r="N278" s="131"/>
      <c r="O278" s="78" t="e">
        <f t="shared" si="50"/>
        <v>#VALUE!</v>
      </c>
      <c r="P278" s="78" t="e">
        <f t="shared" si="51"/>
        <v>#VALUE!</v>
      </c>
      <c r="Q278" s="78" t="e">
        <f t="shared" si="52"/>
        <v>#VALUE!</v>
      </c>
      <c r="R278" s="78" t="e">
        <f t="shared" si="53"/>
        <v>#VALUE!</v>
      </c>
      <c r="S278" s="78" t="s">
        <v>66</v>
      </c>
    </row>
    <row r="279" spans="1:19">
      <c r="A279" s="80" t="e">
        <f t="shared" si="54"/>
        <v>#VALUE!</v>
      </c>
      <c r="B279" s="84" t="e">
        <f t="shared" si="48"/>
        <v>#VALUE!</v>
      </c>
      <c r="C279" s="93" t="s">
        <v>11</v>
      </c>
      <c r="D279" s="100">
        <f>IF(C279="対象期間",COUNTIF(C$271:C279,"対象期間"),"")</f>
        <v>9</v>
      </c>
      <c r="E279" s="108"/>
      <c r="F279" s="117" t="str">
        <f>IF(E279="閉所",COUNTIF(E$271:E279,"閉所"),"")</f>
        <v/>
      </c>
      <c r="G279" s="124"/>
      <c r="H279" s="80" t="e">
        <f t="shared" si="55"/>
        <v>#VALUE!</v>
      </c>
      <c r="I279" s="84" t="e">
        <f t="shared" si="49"/>
        <v>#VALUE!</v>
      </c>
      <c r="J279" s="93" t="s">
        <v>11</v>
      </c>
      <c r="K279" s="100">
        <f>IF(J279="対象期間",COUNTIF(J$271:J279,"対象期間"),"")</f>
        <v>9</v>
      </c>
      <c r="L279" s="108"/>
      <c r="M279" s="117" t="str">
        <f>IF(L279="閉所",COUNTIF(L$271:L279,"閉所"),"")</f>
        <v/>
      </c>
      <c r="N279" s="131"/>
      <c r="O279" s="78" t="e">
        <f t="shared" si="50"/>
        <v>#VALUE!</v>
      </c>
      <c r="P279" s="78" t="e">
        <f t="shared" si="51"/>
        <v>#VALUE!</v>
      </c>
      <c r="Q279" s="78" t="e">
        <f t="shared" si="52"/>
        <v>#VALUE!</v>
      </c>
      <c r="R279" s="78" t="e">
        <f t="shared" si="53"/>
        <v>#VALUE!</v>
      </c>
      <c r="S279" s="78" t="s">
        <v>71</v>
      </c>
    </row>
    <row r="280" spans="1:19">
      <c r="A280" s="80" t="e">
        <f t="shared" si="54"/>
        <v>#VALUE!</v>
      </c>
      <c r="B280" s="84" t="e">
        <f t="shared" si="48"/>
        <v>#VALUE!</v>
      </c>
      <c r="C280" s="93" t="s">
        <v>11</v>
      </c>
      <c r="D280" s="100">
        <f>IF(C280="対象期間",COUNTIF(C$271:C280,"対象期間"),"")</f>
        <v>10</v>
      </c>
      <c r="E280" s="108" t="s">
        <v>29</v>
      </c>
      <c r="F280" s="117">
        <f>IF(E280="閉所",COUNTIF(E$271:E280,"閉所"),"")</f>
        <v>3</v>
      </c>
      <c r="G280" s="124"/>
      <c r="H280" s="80" t="e">
        <f t="shared" si="55"/>
        <v>#VALUE!</v>
      </c>
      <c r="I280" s="84" t="e">
        <f t="shared" si="49"/>
        <v>#VALUE!</v>
      </c>
      <c r="J280" s="93" t="s">
        <v>11</v>
      </c>
      <c r="K280" s="100">
        <f>IF(J280="対象期間",COUNTIF(J$271:J280,"対象期間"),"")</f>
        <v>10</v>
      </c>
      <c r="L280" s="108"/>
      <c r="M280" s="117" t="str">
        <f>IF(L280="閉所",COUNTIF(L$271:L280,"閉所"),"")</f>
        <v/>
      </c>
      <c r="N280" s="131"/>
      <c r="O280" s="78" t="e">
        <f t="shared" si="50"/>
        <v>#VALUE!</v>
      </c>
      <c r="P280" s="78" t="e">
        <f t="shared" si="51"/>
        <v>#VALUE!</v>
      </c>
      <c r="Q280" s="78" t="e">
        <f t="shared" si="52"/>
        <v>#VALUE!</v>
      </c>
      <c r="R280" s="78" t="e">
        <f t="shared" si="53"/>
        <v>#VALUE!</v>
      </c>
    </row>
    <row r="281" spans="1:19">
      <c r="A281" s="80" t="e">
        <f t="shared" si="54"/>
        <v>#VALUE!</v>
      </c>
      <c r="B281" s="84" t="e">
        <f t="shared" si="48"/>
        <v>#VALUE!</v>
      </c>
      <c r="C281" s="93" t="s">
        <v>11</v>
      </c>
      <c r="D281" s="100">
        <f>IF(C281="対象期間",COUNTIF(C$271:C281,"対象期間"),"")</f>
        <v>11</v>
      </c>
      <c r="E281" s="108" t="s">
        <v>29</v>
      </c>
      <c r="F281" s="117">
        <f>IF(E281="閉所",COUNTIF(E$271:E281,"閉所"),"")</f>
        <v>4</v>
      </c>
      <c r="G281" s="124"/>
      <c r="H281" s="80" t="e">
        <f t="shared" si="55"/>
        <v>#VALUE!</v>
      </c>
      <c r="I281" s="84" t="e">
        <f t="shared" si="49"/>
        <v>#VALUE!</v>
      </c>
      <c r="J281" s="93" t="s">
        <v>11</v>
      </c>
      <c r="K281" s="100">
        <f>IF(J281="対象期間",COUNTIF(J$271:J281,"対象期間"),"")</f>
        <v>11</v>
      </c>
      <c r="L281" s="108"/>
      <c r="M281" s="117" t="str">
        <f>IF(L281="閉所",COUNTIF(L$271:L281,"閉所"),"")</f>
        <v/>
      </c>
      <c r="N281" s="131"/>
      <c r="O281" s="78" t="e">
        <f t="shared" si="50"/>
        <v>#VALUE!</v>
      </c>
      <c r="P281" s="78" t="e">
        <f t="shared" si="51"/>
        <v>#VALUE!</v>
      </c>
      <c r="Q281" s="78" t="e">
        <f t="shared" si="52"/>
        <v>#VALUE!</v>
      </c>
      <c r="R281" s="78" t="e">
        <f t="shared" si="53"/>
        <v>#VALUE!</v>
      </c>
      <c r="S281" s="78" t="s">
        <v>29</v>
      </c>
    </row>
    <row r="282" spans="1:19">
      <c r="A282" s="80" t="e">
        <f t="shared" si="54"/>
        <v>#VALUE!</v>
      </c>
      <c r="B282" s="84" t="e">
        <f t="shared" si="48"/>
        <v>#VALUE!</v>
      </c>
      <c r="C282" s="93" t="s">
        <v>11</v>
      </c>
      <c r="D282" s="100">
        <f>IF(C282="対象期間",COUNTIF(C$271:C282,"対象期間"),"")</f>
        <v>12</v>
      </c>
      <c r="E282" s="108"/>
      <c r="F282" s="117" t="str">
        <f>IF(E282="閉所",COUNTIF(E$271:E282,"閉所"),"")</f>
        <v/>
      </c>
      <c r="G282" s="124"/>
      <c r="H282" s="80" t="e">
        <f t="shared" si="55"/>
        <v>#VALUE!</v>
      </c>
      <c r="I282" s="84" t="e">
        <f t="shared" si="49"/>
        <v>#VALUE!</v>
      </c>
      <c r="J282" s="93" t="s">
        <v>11</v>
      </c>
      <c r="K282" s="100">
        <f>IF(J282="対象期間",COUNTIF(J$271:J282,"対象期間"),"")</f>
        <v>12</v>
      </c>
      <c r="L282" s="108"/>
      <c r="M282" s="117" t="str">
        <f>IF(L282="閉所",COUNTIF(L$271:L282,"閉所"),"")</f>
        <v/>
      </c>
      <c r="N282" s="131"/>
      <c r="O282" s="78" t="e">
        <f t="shared" si="50"/>
        <v>#VALUE!</v>
      </c>
      <c r="P282" s="78" t="e">
        <f t="shared" si="51"/>
        <v>#VALUE!</v>
      </c>
      <c r="Q282" s="78" t="e">
        <f t="shared" si="52"/>
        <v>#VALUE!</v>
      </c>
      <c r="R282" s="78" t="e">
        <f t="shared" si="53"/>
        <v>#VALUE!</v>
      </c>
    </row>
    <row r="283" spans="1:19">
      <c r="A283" s="80" t="e">
        <f t="shared" si="54"/>
        <v>#VALUE!</v>
      </c>
      <c r="B283" s="84" t="e">
        <f t="shared" si="48"/>
        <v>#VALUE!</v>
      </c>
      <c r="C283" s="93" t="s">
        <v>11</v>
      </c>
      <c r="D283" s="100">
        <f>IF(C283="対象期間",COUNTIF(C$271:C283,"対象期間"),"")</f>
        <v>13</v>
      </c>
      <c r="E283" s="108"/>
      <c r="F283" s="117" t="str">
        <f>IF(E283="閉所",COUNTIF(E$271:E283,"閉所"),"")</f>
        <v/>
      </c>
      <c r="G283" s="124"/>
      <c r="H283" s="80" t="e">
        <f t="shared" si="55"/>
        <v>#VALUE!</v>
      </c>
      <c r="I283" s="84" t="e">
        <f t="shared" si="49"/>
        <v>#VALUE!</v>
      </c>
      <c r="J283" s="93" t="s">
        <v>11</v>
      </c>
      <c r="K283" s="100">
        <f>IF(J283="対象期間",COUNTIF(J$271:J283,"対象期間"),"")</f>
        <v>13</v>
      </c>
      <c r="L283" s="108"/>
      <c r="M283" s="117" t="str">
        <f>IF(L283="閉所",COUNTIF(L$271:L283,"閉所"),"")</f>
        <v/>
      </c>
      <c r="N283" s="131"/>
      <c r="O283" s="78" t="e">
        <f t="shared" si="50"/>
        <v>#VALUE!</v>
      </c>
      <c r="P283" s="78" t="e">
        <f t="shared" si="51"/>
        <v>#VALUE!</v>
      </c>
      <c r="Q283" s="78" t="e">
        <f t="shared" si="52"/>
        <v>#VALUE!</v>
      </c>
      <c r="R283" s="78" t="e">
        <f t="shared" si="53"/>
        <v>#VALUE!</v>
      </c>
      <c r="S283" s="78" t="s">
        <v>35</v>
      </c>
    </row>
    <row r="284" spans="1:19">
      <c r="A284" s="80" t="e">
        <f t="shared" si="54"/>
        <v>#VALUE!</v>
      </c>
      <c r="B284" s="84" t="e">
        <f t="shared" si="48"/>
        <v>#VALUE!</v>
      </c>
      <c r="C284" s="93" t="s">
        <v>11</v>
      </c>
      <c r="D284" s="100">
        <f>IF(C284="対象期間",COUNTIF(C$271:C284,"対象期間"),"")</f>
        <v>14</v>
      </c>
      <c r="E284" s="108"/>
      <c r="F284" s="117" t="str">
        <f>IF(E284="閉所",COUNTIF(E$271:E284,"閉所"),"")</f>
        <v/>
      </c>
      <c r="G284" s="124"/>
      <c r="H284" s="80" t="e">
        <f t="shared" si="55"/>
        <v>#VALUE!</v>
      </c>
      <c r="I284" s="84" t="e">
        <f t="shared" si="49"/>
        <v>#VALUE!</v>
      </c>
      <c r="J284" s="93" t="s">
        <v>11</v>
      </c>
      <c r="K284" s="100">
        <f>IF(J284="対象期間",COUNTIF(J$271:J284,"対象期間"),"")</f>
        <v>14</v>
      </c>
      <c r="L284" s="108" t="s">
        <v>29</v>
      </c>
      <c r="M284" s="117">
        <f>IF(L284="閉所",COUNTIF(L$271:L284,"閉所"),"")</f>
        <v>4</v>
      </c>
      <c r="N284" s="131"/>
      <c r="O284" s="78" t="e">
        <f t="shared" si="50"/>
        <v>#VALUE!</v>
      </c>
      <c r="P284" s="78" t="e">
        <f t="shared" si="51"/>
        <v>#VALUE!</v>
      </c>
      <c r="Q284" s="78" t="e">
        <f t="shared" si="52"/>
        <v>#VALUE!</v>
      </c>
      <c r="R284" s="78" t="e">
        <f t="shared" si="53"/>
        <v>#VALUE!</v>
      </c>
      <c r="S284" s="78" t="s">
        <v>72</v>
      </c>
    </row>
    <row r="285" spans="1:19">
      <c r="A285" s="80" t="e">
        <f t="shared" si="54"/>
        <v>#VALUE!</v>
      </c>
      <c r="B285" s="84" t="e">
        <f t="shared" si="48"/>
        <v>#VALUE!</v>
      </c>
      <c r="C285" s="93" t="s">
        <v>11</v>
      </c>
      <c r="D285" s="100">
        <f>IF(C285="対象期間",COUNTIF(C$271:C285,"対象期間"),"")</f>
        <v>15</v>
      </c>
      <c r="E285" s="108"/>
      <c r="F285" s="117" t="str">
        <f>IF(E285="閉所",COUNTIF(E$271:E285,"閉所"),"")</f>
        <v/>
      </c>
      <c r="G285" s="124"/>
      <c r="H285" s="80" t="e">
        <f t="shared" si="55"/>
        <v>#VALUE!</v>
      </c>
      <c r="I285" s="84" t="e">
        <f t="shared" si="49"/>
        <v>#VALUE!</v>
      </c>
      <c r="J285" s="93" t="s">
        <v>11</v>
      </c>
      <c r="K285" s="100">
        <f>IF(J285="対象期間",COUNTIF(J$271:J285,"対象期間"),"")</f>
        <v>15</v>
      </c>
      <c r="L285" s="108" t="s">
        <v>29</v>
      </c>
      <c r="M285" s="117">
        <f>IF(L285="閉所",COUNTIF(L$271:L285,"閉所"),"")</f>
        <v>5</v>
      </c>
      <c r="N285" s="131"/>
      <c r="O285" s="78" t="e">
        <f t="shared" si="50"/>
        <v>#VALUE!</v>
      </c>
      <c r="P285" s="78" t="e">
        <f t="shared" si="51"/>
        <v>#VALUE!</v>
      </c>
      <c r="Q285" s="78" t="e">
        <f t="shared" si="52"/>
        <v>#VALUE!</v>
      </c>
      <c r="R285" s="78" t="e">
        <f t="shared" si="53"/>
        <v>#VALUE!</v>
      </c>
      <c r="S285" s="78" t="s">
        <v>73</v>
      </c>
    </row>
    <row r="286" spans="1:19">
      <c r="A286" s="80" t="e">
        <f t="shared" si="54"/>
        <v>#VALUE!</v>
      </c>
      <c r="B286" s="84" t="e">
        <f t="shared" si="48"/>
        <v>#VALUE!</v>
      </c>
      <c r="C286" s="93" t="s">
        <v>11</v>
      </c>
      <c r="D286" s="100">
        <f>IF(C286="対象期間",COUNTIF(C$271:C286,"対象期間"),"")</f>
        <v>16</v>
      </c>
      <c r="E286" s="108"/>
      <c r="F286" s="117" t="str">
        <f>IF(E286="閉所",COUNTIF(E$271:E286,"閉所"),"")</f>
        <v/>
      </c>
      <c r="G286" s="124"/>
      <c r="H286" s="80" t="e">
        <f t="shared" si="55"/>
        <v>#VALUE!</v>
      </c>
      <c r="I286" s="84" t="e">
        <f t="shared" si="49"/>
        <v>#VALUE!</v>
      </c>
      <c r="J286" s="93" t="s">
        <v>11</v>
      </c>
      <c r="K286" s="100">
        <f>IF(J286="対象期間",COUNTIF(J$271:J286,"対象期間"),"")</f>
        <v>16</v>
      </c>
      <c r="L286" s="108"/>
      <c r="M286" s="117" t="str">
        <f>IF(L286="閉所",COUNTIF(L$271:L286,"閉所"),"")</f>
        <v/>
      </c>
      <c r="N286" s="131"/>
      <c r="O286" s="78" t="e">
        <f t="shared" si="50"/>
        <v>#VALUE!</v>
      </c>
      <c r="P286" s="78" t="e">
        <f t="shared" si="51"/>
        <v>#VALUE!</v>
      </c>
      <c r="Q286" s="78" t="e">
        <f t="shared" si="52"/>
        <v>#VALUE!</v>
      </c>
      <c r="R286" s="78" t="e">
        <f t="shared" si="53"/>
        <v>#VALUE!</v>
      </c>
      <c r="S286" s="78" t="s">
        <v>46</v>
      </c>
    </row>
    <row r="287" spans="1:19">
      <c r="A287" s="80" t="e">
        <f t="shared" si="54"/>
        <v>#VALUE!</v>
      </c>
      <c r="B287" s="84" t="e">
        <f t="shared" si="48"/>
        <v>#VALUE!</v>
      </c>
      <c r="C287" s="93" t="s">
        <v>11</v>
      </c>
      <c r="D287" s="100">
        <f>IF(C287="対象期間",COUNTIF(C$271:C287,"対象期間"),"")</f>
        <v>17</v>
      </c>
      <c r="E287" s="108" t="s">
        <v>29</v>
      </c>
      <c r="F287" s="117">
        <f>IF(E287="閉所",COUNTIF(E$271:E287,"閉所"),"")</f>
        <v>5</v>
      </c>
      <c r="G287" s="124"/>
      <c r="H287" s="80" t="e">
        <f t="shared" si="55"/>
        <v>#VALUE!</v>
      </c>
      <c r="I287" s="84" t="e">
        <f t="shared" si="49"/>
        <v>#VALUE!</v>
      </c>
      <c r="J287" s="93" t="s">
        <v>11</v>
      </c>
      <c r="K287" s="100">
        <f>IF(J287="対象期間",COUNTIF(J$271:J287,"対象期間"),"")</f>
        <v>17</v>
      </c>
      <c r="L287" s="108"/>
      <c r="M287" s="117" t="str">
        <f>IF(L287="閉所",COUNTIF(L$271:L287,"閉所"),"")</f>
        <v/>
      </c>
      <c r="N287" s="131"/>
      <c r="O287" s="78" t="e">
        <f t="shared" si="50"/>
        <v>#VALUE!</v>
      </c>
      <c r="P287" s="78" t="e">
        <f t="shared" si="51"/>
        <v>#VALUE!</v>
      </c>
      <c r="Q287" s="78" t="e">
        <f t="shared" si="52"/>
        <v>#VALUE!</v>
      </c>
      <c r="R287" s="78" t="e">
        <f t="shared" si="53"/>
        <v>#VALUE!</v>
      </c>
    </row>
    <row r="288" spans="1:19">
      <c r="A288" s="80" t="e">
        <f t="shared" si="54"/>
        <v>#VALUE!</v>
      </c>
      <c r="B288" s="84" t="e">
        <f t="shared" si="48"/>
        <v>#VALUE!</v>
      </c>
      <c r="C288" s="93" t="s">
        <v>11</v>
      </c>
      <c r="D288" s="100">
        <f>IF(C288="対象期間",COUNTIF(C$271:C288,"対象期間"),"")</f>
        <v>18</v>
      </c>
      <c r="E288" s="108" t="s">
        <v>29</v>
      </c>
      <c r="F288" s="117">
        <f>IF(E288="閉所",COUNTIF(E$271:E288,"閉所"),"")</f>
        <v>6</v>
      </c>
      <c r="G288" s="124"/>
      <c r="H288" s="80" t="e">
        <f t="shared" si="55"/>
        <v>#VALUE!</v>
      </c>
      <c r="I288" s="84" t="e">
        <f t="shared" si="49"/>
        <v>#VALUE!</v>
      </c>
      <c r="J288" s="93" t="s">
        <v>11</v>
      </c>
      <c r="K288" s="100">
        <f>IF(J288="対象期間",COUNTIF(J$271:J288,"対象期間"),"")</f>
        <v>18</v>
      </c>
      <c r="L288" s="108"/>
      <c r="M288" s="117" t="str">
        <f>IF(L288="閉所",COUNTIF(L$271:L288,"閉所"),"")</f>
        <v/>
      </c>
      <c r="N288" s="131"/>
      <c r="O288" s="78" t="e">
        <f t="shared" si="50"/>
        <v>#VALUE!</v>
      </c>
      <c r="P288" s="78" t="e">
        <f t="shared" si="51"/>
        <v>#VALUE!</v>
      </c>
      <c r="Q288" s="78" t="e">
        <f t="shared" si="52"/>
        <v>#VALUE!</v>
      </c>
      <c r="R288" s="78" t="e">
        <f t="shared" si="53"/>
        <v>#VALUE!</v>
      </c>
    </row>
    <row r="289" spans="1:18">
      <c r="A289" s="80" t="e">
        <f t="shared" si="54"/>
        <v>#VALUE!</v>
      </c>
      <c r="B289" s="84" t="e">
        <f t="shared" si="48"/>
        <v>#VALUE!</v>
      </c>
      <c r="C289" s="93" t="s">
        <v>11</v>
      </c>
      <c r="D289" s="100">
        <f>IF(C289="対象期間",COUNTIF(C$271:C289,"対象期間"),"")</f>
        <v>19</v>
      </c>
      <c r="E289" s="108"/>
      <c r="F289" s="117" t="str">
        <f>IF(E289="閉所",COUNTIF(E$271:E289,"閉所"),"")</f>
        <v/>
      </c>
      <c r="G289" s="124"/>
      <c r="H289" s="80" t="e">
        <f t="shared" si="55"/>
        <v>#VALUE!</v>
      </c>
      <c r="I289" s="84" t="e">
        <f t="shared" si="49"/>
        <v>#VALUE!</v>
      </c>
      <c r="J289" s="93" t="s">
        <v>11</v>
      </c>
      <c r="K289" s="100">
        <f>IF(J289="対象期間",COUNTIF(J$271:J289,"対象期間"),"")</f>
        <v>19</v>
      </c>
      <c r="L289" s="108"/>
      <c r="M289" s="117" t="str">
        <f>IF(L289="閉所",COUNTIF(L$271:L289,"閉所"),"")</f>
        <v/>
      </c>
      <c r="N289" s="131"/>
      <c r="O289" s="78" t="e">
        <f t="shared" si="50"/>
        <v>#VALUE!</v>
      </c>
      <c r="P289" s="78" t="e">
        <f t="shared" si="51"/>
        <v>#VALUE!</v>
      </c>
      <c r="Q289" s="78" t="e">
        <f t="shared" si="52"/>
        <v>#VALUE!</v>
      </c>
      <c r="R289" s="78" t="e">
        <f t="shared" si="53"/>
        <v>#VALUE!</v>
      </c>
    </row>
    <row r="290" spans="1:18">
      <c r="A290" s="80" t="e">
        <f t="shared" si="54"/>
        <v>#VALUE!</v>
      </c>
      <c r="B290" s="84" t="e">
        <f t="shared" si="48"/>
        <v>#VALUE!</v>
      </c>
      <c r="C290" s="93" t="s">
        <v>11</v>
      </c>
      <c r="D290" s="100">
        <f>IF(C290="対象期間",COUNTIF(C$271:C290,"対象期間"),"")</f>
        <v>20</v>
      </c>
      <c r="E290" s="108"/>
      <c r="F290" s="117" t="str">
        <f>IF(E290="閉所",COUNTIF(E$271:E290,"閉所"),"")</f>
        <v/>
      </c>
      <c r="G290" s="124"/>
      <c r="H290" s="80" t="e">
        <f t="shared" si="55"/>
        <v>#VALUE!</v>
      </c>
      <c r="I290" s="84" t="e">
        <f t="shared" si="49"/>
        <v>#VALUE!</v>
      </c>
      <c r="J290" s="93" t="s">
        <v>11</v>
      </c>
      <c r="K290" s="100">
        <f>IF(J290="対象期間",COUNTIF(J$271:J290,"対象期間"),"")</f>
        <v>20</v>
      </c>
      <c r="L290" s="108"/>
      <c r="M290" s="117" t="str">
        <f>IF(L290="閉所",COUNTIF(L$271:L290,"閉所"),"")</f>
        <v/>
      </c>
      <c r="N290" s="131"/>
      <c r="O290" s="78" t="e">
        <f t="shared" si="50"/>
        <v>#VALUE!</v>
      </c>
      <c r="P290" s="78" t="e">
        <f t="shared" si="51"/>
        <v>#VALUE!</v>
      </c>
      <c r="Q290" s="78" t="e">
        <f t="shared" si="52"/>
        <v>#VALUE!</v>
      </c>
      <c r="R290" s="78" t="e">
        <f t="shared" si="53"/>
        <v>#VALUE!</v>
      </c>
    </row>
    <row r="291" spans="1:18">
      <c r="A291" s="80" t="e">
        <f t="shared" si="54"/>
        <v>#VALUE!</v>
      </c>
      <c r="B291" s="84" t="e">
        <f t="shared" si="48"/>
        <v>#VALUE!</v>
      </c>
      <c r="C291" s="93" t="s">
        <v>11</v>
      </c>
      <c r="D291" s="100">
        <f>IF(C291="対象期間",COUNTIF(C$271:C291,"対象期間"),"")</f>
        <v>21</v>
      </c>
      <c r="E291" s="108"/>
      <c r="F291" s="117" t="str">
        <f>IF(E291="閉所",COUNTIF(E$271:E291,"閉所"),"")</f>
        <v/>
      </c>
      <c r="G291" s="124"/>
      <c r="H291" s="80" t="e">
        <f t="shared" si="55"/>
        <v>#VALUE!</v>
      </c>
      <c r="I291" s="84" t="e">
        <f t="shared" si="49"/>
        <v>#VALUE!</v>
      </c>
      <c r="J291" s="93" t="s">
        <v>11</v>
      </c>
      <c r="K291" s="100">
        <f>IF(J291="対象期間",COUNTIF(J$271:J291,"対象期間"),"")</f>
        <v>21</v>
      </c>
      <c r="L291" s="108" t="s">
        <v>29</v>
      </c>
      <c r="M291" s="117">
        <f>IF(L291="閉所",COUNTIF(L$271:L291,"閉所"),"")</f>
        <v>6</v>
      </c>
      <c r="N291" s="131"/>
      <c r="O291" s="78" t="e">
        <f t="shared" si="50"/>
        <v>#VALUE!</v>
      </c>
      <c r="P291" s="78" t="e">
        <f t="shared" si="51"/>
        <v>#VALUE!</v>
      </c>
      <c r="Q291" s="78" t="e">
        <f t="shared" si="52"/>
        <v>#VALUE!</v>
      </c>
      <c r="R291" s="78" t="e">
        <f t="shared" si="53"/>
        <v>#VALUE!</v>
      </c>
    </row>
    <row r="292" spans="1:18">
      <c r="A292" s="80" t="e">
        <f t="shared" si="54"/>
        <v>#VALUE!</v>
      </c>
      <c r="B292" s="84" t="e">
        <f t="shared" si="48"/>
        <v>#VALUE!</v>
      </c>
      <c r="C292" s="93" t="s">
        <v>11</v>
      </c>
      <c r="D292" s="100">
        <f>IF(C292="対象期間",COUNTIF(C$271:C292,"対象期間"),"")</f>
        <v>22</v>
      </c>
      <c r="E292" s="108"/>
      <c r="F292" s="117" t="str">
        <f>IF(E292="閉所",COUNTIF(E$271:E292,"閉所"),"")</f>
        <v/>
      </c>
      <c r="G292" s="124"/>
      <c r="H292" s="80" t="e">
        <f t="shared" si="55"/>
        <v>#VALUE!</v>
      </c>
      <c r="I292" s="84" t="e">
        <f t="shared" si="49"/>
        <v>#VALUE!</v>
      </c>
      <c r="J292" s="93" t="s">
        <v>11</v>
      </c>
      <c r="K292" s="100">
        <f>IF(J292="対象期間",COUNTIF(J$271:J292,"対象期間"),"")</f>
        <v>22</v>
      </c>
      <c r="L292" s="108" t="s">
        <v>29</v>
      </c>
      <c r="M292" s="117">
        <f>IF(L292="閉所",COUNTIF(L$271:L292,"閉所"),"")</f>
        <v>7</v>
      </c>
      <c r="N292" s="131"/>
      <c r="O292" s="78" t="e">
        <f t="shared" si="50"/>
        <v>#VALUE!</v>
      </c>
      <c r="P292" s="78" t="e">
        <f t="shared" si="51"/>
        <v>#VALUE!</v>
      </c>
      <c r="Q292" s="78" t="e">
        <f t="shared" si="52"/>
        <v>#VALUE!</v>
      </c>
      <c r="R292" s="78" t="e">
        <f t="shared" si="53"/>
        <v>#VALUE!</v>
      </c>
    </row>
    <row r="293" spans="1:18">
      <c r="A293" s="80" t="e">
        <f t="shared" si="54"/>
        <v>#VALUE!</v>
      </c>
      <c r="B293" s="84" t="e">
        <f t="shared" si="48"/>
        <v>#VALUE!</v>
      </c>
      <c r="C293" s="93" t="s">
        <v>11</v>
      </c>
      <c r="D293" s="100">
        <f>IF(C293="対象期間",COUNTIF(C$271:C293,"対象期間"),"")</f>
        <v>23</v>
      </c>
      <c r="E293" s="108"/>
      <c r="F293" s="117" t="str">
        <f>IF(E293="閉所",COUNTIF(E$271:E293,"閉所"),"")</f>
        <v/>
      </c>
      <c r="G293" s="124"/>
      <c r="H293" s="80" t="e">
        <f t="shared" si="55"/>
        <v>#VALUE!</v>
      </c>
      <c r="I293" s="84" t="e">
        <f t="shared" si="49"/>
        <v>#VALUE!</v>
      </c>
      <c r="J293" s="93" t="s">
        <v>11</v>
      </c>
      <c r="K293" s="100">
        <f>IF(J293="対象期間",COUNTIF(J$271:J293,"対象期間"),"")</f>
        <v>23</v>
      </c>
      <c r="L293" s="108"/>
      <c r="M293" s="117" t="str">
        <f>IF(L293="閉所",COUNTIF(L$271:L293,"閉所"),"")</f>
        <v/>
      </c>
      <c r="N293" s="131"/>
      <c r="O293" s="78" t="e">
        <f t="shared" si="50"/>
        <v>#VALUE!</v>
      </c>
      <c r="P293" s="78" t="e">
        <f t="shared" si="51"/>
        <v>#VALUE!</v>
      </c>
      <c r="Q293" s="78" t="e">
        <f t="shared" si="52"/>
        <v>#VALUE!</v>
      </c>
      <c r="R293" s="78" t="e">
        <f t="shared" si="53"/>
        <v>#VALUE!</v>
      </c>
    </row>
    <row r="294" spans="1:18">
      <c r="A294" s="80" t="e">
        <f t="shared" si="54"/>
        <v>#VALUE!</v>
      </c>
      <c r="B294" s="84" t="e">
        <f t="shared" si="48"/>
        <v>#VALUE!</v>
      </c>
      <c r="C294" s="93" t="s">
        <v>11</v>
      </c>
      <c r="D294" s="100">
        <f>IF(C294="対象期間",COUNTIF(C$271:C294,"対象期間"),"")</f>
        <v>24</v>
      </c>
      <c r="E294" s="108" t="s">
        <v>29</v>
      </c>
      <c r="F294" s="117">
        <f>IF(E294="閉所",COUNTIF(E$271:E294,"閉所"),"")</f>
        <v>7</v>
      </c>
      <c r="G294" s="124"/>
      <c r="H294" s="80" t="e">
        <f t="shared" si="55"/>
        <v>#VALUE!</v>
      </c>
      <c r="I294" s="84" t="e">
        <f t="shared" si="49"/>
        <v>#VALUE!</v>
      </c>
      <c r="J294" s="93" t="s">
        <v>11</v>
      </c>
      <c r="K294" s="100">
        <f>IF(J294="対象期間",COUNTIF(J$271:J294,"対象期間"),"")</f>
        <v>24</v>
      </c>
      <c r="L294" s="108"/>
      <c r="M294" s="117" t="str">
        <f>IF(L294="閉所",COUNTIF(L$271:L294,"閉所"),"")</f>
        <v/>
      </c>
      <c r="N294" s="131"/>
      <c r="O294" s="78" t="e">
        <f t="shared" si="50"/>
        <v>#VALUE!</v>
      </c>
      <c r="P294" s="78" t="e">
        <f t="shared" si="51"/>
        <v>#VALUE!</v>
      </c>
      <c r="Q294" s="78" t="e">
        <f t="shared" si="52"/>
        <v>#VALUE!</v>
      </c>
      <c r="R294" s="78" t="e">
        <f t="shared" si="53"/>
        <v>#VALUE!</v>
      </c>
    </row>
    <row r="295" spans="1:18">
      <c r="A295" s="80" t="e">
        <f t="shared" si="54"/>
        <v>#VALUE!</v>
      </c>
      <c r="B295" s="84" t="e">
        <f t="shared" si="48"/>
        <v>#VALUE!</v>
      </c>
      <c r="C295" s="93" t="s">
        <v>11</v>
      </c>
      <c r="D295" s="100">
        <f>IF(C295="対象期間",COUNTIF(C$271:C295,"対象期間"),"")</f>
        <v>25</v>
      </c>
      <c r="E295" s="108" t="s">
        <v>29</v>
      </c>
      <c r="F295" s="117">
        <f>IF(E295="閉所",COUNTIF(E$271:E295,"閉所"),"")</f>
        <v>8</v>
      </c>
      <c r="G295" s="124"/>
      <c r="H295" s="80" t="e">
        <f t="shared" si="55"/>
        <v>#VALUE!</v>
      </c>
      <c r="I295" s="84" t="e">
        <f t="shared" si="49"/>
        <v>#VALUE!</v>
      </c>
      <c r="J295" s="93" t="s">
        <v>11</v>
      </c>
      <c r="K295" s="100">
        <f>IF(J295="対象期間",COUNTIF(J$271:J295,"対象期間"),"")</f>
        <v>25</v>
      </c>
      <c r="L295" s="108"/>
      <c r="M295" s="117" t="str">
        <f>IF(L295="閉所",COUNTIF(L$271:L295,"閉所"),"")</f>
        <v/>
      </c>
      <c r="N295" s="131"/>
      <c r="O295" s="78" t="e">
        <f t="shared" si="50"/>
        <v>#VALUE!</v>
      </c>
      <c r="P295" s="78" t="e">
        <f t="shared" si="51"/>
        <v>#VALUE!</v>
      </c>
      <c r="Q295" s="78" t="e">
        <f t="shared" si="52"/>
        <v>#VALUE!</v>
      </c>
      <c r="R295" s="78" t="e">
        <f t="shared" si="53"/>
        <v>#VALUE!</v>
      </c>
    </row>
    <row r="296" spans="1:18">
      <c r="A296" s="80" t="e">
        <f t="shared" si="54"/>
        <v>#VALUE!</v>
      </c>
      <c r="B296" s="84" t="e">
        <f t="shared" si="48"/>
        <v>#VALUE!</v>
      </c>
      <c r="C296" s="93" t="s">
        <v>11</v>
      </c>
      <c r="D296" s="100">
        <f>IF(C296="対象期間",COUNTIF(C$271:C296,"対象期間"),"")</f>
        <v>26</v>
      </c>
      <c r="E296" s="108"/>
      <c r="F296" s="117" t="str">
        <f>IF(E296="閉所",COUNTIF(E$271:E296,"閉所"),"")</f>
        <v/>
      </c>
      <c r="G296" s="124"/>
      <c r="H296" s="80" t="e">
        <f t="shared" si="55"/>
        <v>#VALUE!</v>
      </c>
      <c r="I296" s="84" t="e">
        <f t="shared" si="49"/>
        <v>#VALUE!</v>
      </c>
      <c r="J296" s="93" t="s">
        <v>11</v>
      </c>
      <c r="K296" s="100">
        <f>IF(J296="対象期間",COUNTIF(J$271:J296,"対象期間"),"")</f>
        <v>26</v>
      </c>
      <c r="L296" s="108"/>
      <c r="M296" s="117" t="str">
        <f>IF(L296="閉所",COUNTIF(L$271:L296,"閉所"),"")</f>
        <v/>
      </c>
      <c r="N296" s="131"/>
      <c r="O296" s="78" t="e">
        <f t="shared" si="50"/>
        <v>#VALUE!</v>
      </c>
      <c r="P296" s="78" t="e">
        <f t="shared" si="51"/>
        <v>#VALUE!</v>
      </c>
      <c r="Q296" s="78" t="e">
        <f t="shared" si="52"/>
        <v>#VALUE!</v>
      </c>
      <c r="R296" s="78" t="e">
        <f t="shared" si="53"/>
        <v>#VALUE!</v>
      </c>
    </row>
    <row r="297" spans="1:18">
      <c r="A297" s="80" t="e">
        <f t="shared" si="54"/>
        <v>#VALUE!</v>
      </c>
      <c r="B297" s="84" t="e">
        <f t="shared" si="48"/>
        <v>#VALUE!</v>
      </c>
      <c r="C297" s="93" t="s">
        <v>11</v>
      </c>
      <c r="D297" s="100">
        <f>IF(C297="対象期間",COUNTIF(C$271:C297,"対象期間"),"")</f>
        <v>27</v>
      </c>
      <c r="E297" s="108"/>
      <c r="F297" s="117" t="str">
        <f>IF(E297="閉所",COUNTIF(E$271:E297,"閉所"),"")</f>
        <v/>
      </c>
      <c r="G297" s="124"/>
      <c r="H297" s="80" t="e">
        <f t="shared" si="55"/>
        <v>#VALUE!</v>
      </c>
      <c r="I297" s="84" t="e">
        <f t="shared" si="49"/>
        <v>#VALUE!</v>
      </c>
      <c r="J297" s="93" t="s">
        <v>66</v>
      </c>
      <c r="K297" s="100" t="str">
        <f>IF(J297="対象期間",COUNTIF(J$271:J297,"対象期間"),"")</f>
        <v/>
      </c>
      <c r="L297" s="108"/>
      <c r="M297" s="117" t="str">
        <f>IF(L297="閉所",COUNTIF(L$271:L297,"閉所"),"")</f>
        <v/>
      </c>
      <c r="N297" s="131"/>
      <c r="O297" s="78" t="e">
        <f t="shared" si="50"/>
        <v>#VALUE!</v>
      </c>
      <c r="P297" s="78" t="e">
        <f t="shared" si="51"/>
        <v>#VALUE!</v>
      </c>
      <c r="Q297" s="78" t="e">
        <f t="shared" si="52"/>
        <v>#VALUE!</v>
      </c>
      <c r="R297" s="78">
        <f t="shared" si="53"/>
        <v>0</v>
      </c>
    </row>
    <row r="298" spans="1:18">
      <c r="A298" s="80" t="e">
        <f t="shared" si="54"/>
        <v>#VALUE!</v>
      </c>
      <c r="B298" s="84" t="e">
        <f t="shared" si="48"/>
        <v>#VALUE!</v>
      </c>
      <c r="C298" s="93" t="s">
        <v>11</v>
      </c>
      <c r="D298" s="100">
        <f>IF(C298="対象期間",COUNTIF(C$271:C298,"対象期間"),"")</f>
        <v>28</v>
      </c>
      <c r="E298" s="108"/>
      <c r="F298" s="117" t="str">
        <f>IF(E298="閉所",COUNTIF(E$271:E298,"閉所"),"")</f>
        <v/>
      </c>
      <c r="G298" s="124"/>
      <c r="H298" s="80" t="e">
        <f t="shared" si="55"/>
        <v>#VALUE!</v>
      </c>
      <c r="I298" s="84" t="e">
        <f t="shared" si="49"/>
        <v>#VALUE!</v>
      </c>
      <c r="J298" s="93" t="s">
        <v>66</v>
      </c>
      <c r="K298" s="100" t="str">
        <f>IF(J298="対象期間",COUNTIF(J$271:J298,"対象期間"),"")</f>
        <v/>
      </c>
      <c r="L298" s="108"/>
      <c r="M298" s="117" t="str">
        <f>IF(L298="閉所",COUNTIF(L$271:L298,"閉所"),"")</f>
        <v/>
      </c>
      <c r="N298" s="131"/>
      <c r="O298" s="78" t="e">
        <f t="shared" si="50"/>
        <v>#VALUE!</v>
      </c>
      <c r="P298" s="78" t="e">
        <f t="shared" si="51"/>
        <v>#VALUE!</v>
      </c>
      <c r="Q298" s="78" t="e">
        <f t="shared" si="52"/>
        <v>#VALUE!</v>
      </c>
      <c r="R298" s="78">
        <f t="shared" si="53"/>
        <v>0</v>
      </c>
    </row>
    <row r="299" spans="1:18">
      <c r="A299" s="80" t="e">
        <f t="shared" si="54"/>
        <v>#VALUE!</v>
      </c>
      <c r="B299" s="84" t="e">
        <f t="shared" si="48"/>
        <v>#VALUE!</v>
      </c>
      <c r="C299" s="93" t="s">
        <v>11</v>
      </c>
      <c r="D299" s="100">
        <f>IF(C299="対象期間",COUNTIF(C$271:C299,"対象期間"),"")</f>
        <v>29</v>
      </c>
      <c r="E299" s="108"/>
      <c r="F299" s="117" t="str">
        <f>IF(E299="閉所",COUNTIF(E$271:E299,"閉所"),"")</f>
        <v/>
      </c>
      <c r="G299" s="124"/>
      <c r="H299" s="80"/>
      <c r="I299" s="84"/>
      <c r="J299" s="93"/>
      <c r="K299" s="100" t="str">
        <f>IF(J299="対象期間",COUNTIF(J$271:J299,"対象期間"),"")</f>
        <v/>
      </c>
      <c r="L299" s="108"/>
      <c r="M299" s="117" t="str">
        <f>IF(L299="閉所",COUNTIF(L$271:L299,"閉所"),"")</f>
        <v/>
      </c>
      <c r="N299" s="131"/>
      <c r="O299" s="78" t="e">
        <f t="shared" si="50"/>
        <v>#VALUE!</v>
      </c>
      <c r="P299" s="78" t="e">
        <f t="shared" si="51"/>
        <v>#VALUE!</v>
      </c>
      <c r="Q299" s="78">
        <f t="shared" si="52"/>
        <v>7</v>
      </c>
      <c r="R299" s="78">
        <f t="shared" si="53"/>
        <v>0</v>
      </c>
    </row>
    <row r="300" spans="1:18">
      <c r="A300" s="80" t="e">
        <f t="shared" si="54"/>
        <v>#VALUE!</v>
      </c>
      <c r="B300" s="84" t="e">
        <f t="shared" si="48"/>
        <v>#VALUE!</v>
      </c>
      <c r="C300" s="93" t="s">
        <v>11</v>
      </c>
      <c r="D300" s="100">
        <f>IF(C300="対象期間",COUNTIF(C$271:C300,"対象期間"),"")</f>
        <v>30</v>
      </c>
      <c r="E300" s="108"/>
      <c r="F300" s="117" t="str">
        <f>IF(E300="閉所",COUNTIF(E$271:E300,"閉所"),"")</f>
        <v/>
      </c>
      <c r="G300" s="124"/>
      <c r="H300" s="80"/>
      <c r="I300" s="84"/>
      <c r="J300" s="93"/>
      <c r="K300" s="100" t="str">
        <f>IF(J300="対象期間",COUNTIF(J$271:J300,"対象期間"),"")</f>
        <v/>
      </c>
      <c r="L300" s="108"/>
      <c r="M300" s="117" t="str">
        <f>IF(L300="閉所",COUNTIF(L$271:L300,"閉所"),"")</f>
        <v/>
      </c>
      <c r="N300" s="131"/>
      <c r="O300" s="78" t="e">
        <f t="shared" si="50"/>
        <v>#VALUE!</v>
      </c>
      <c r="P300" s="78" t="e">
        <f t="shared" si="51"/>
        <v>#VALUE!</v>
      </c>
      <c r="Q300" s="78">
        <f t="shared" si="52"/>
        <v>7</v>
      </c>
      <c r="R300" s="78">
        <f t="shared" si="53"/>
        <v>0</v>
      </c>
    </row>
    <row r="301" spans="1:18">
      <c r="A301" s="80" t="e">
        <f t="shared" si="54"/>
        <v>#VALUE!</v>
      </c>
      <c r="B301" s="84" t="e">
        <f t="shared" si="48"/>
        <v>#VALUE!</v>
      </c>
      <c r="C301" s="93" t="s">
        <v>11</v>
      </c>
      <c r="D301" s="100">
        <f>IF(C301="対象期間",COUNTIF(C$271:C301,"対象期間"),"")</f>
        <v>31</v>
      </c>
      <c r="E301" s="108" t="s">
        <v>29</v>
      </c>
      <c r="F301" s="117">
        <f>IF(E301="閉所",COUNTIF(E$271:E301,"閉所"),"")</f>
        <v>9</v>
      </c>
      <c r="G301" s="124"/>
      <c r="H301" s="80"/>
      <c r="I301" s="84"/>
      <c r="J301" s="93"/>
      <c r="K301" s="100" t="str">
        <f>IF(J301="対象期間",COUNTIF(J$271:J301,"対象期間"),"")</f>
        <v/>
      </c>
      <c r="L301" s="108"/>
      <c r="M301" s="117" t="str">
        <f>IF(L301="閉所",COUNTIF(L$271:L301,"閉所"),"")</f>
        <v/>
      </c>
      <c r="N301" s="131"/>
      <c r="O301" s="78" t="e">
        <f t="shared" si="50"/>
        <v>#VALUE!</v>
      </c>
      <c r="P301" s="78" t="e">
        <f t="shared" si="51"/>
        <v>#VALUE!</v>
      </c>
      <c r="Q301" s="78">
        <f t="shared" si="52"/>
        <v>7</v>
      </c>
      <c r="R301" s="78">
        <f t="shared" si="53"/>
        <v>0</v>
      </c>
    </row>
    <row r="302" spans="1:18">
      <c r="A302" s="76" t="s">
        <v>26</v>
      </c>
      <c r="F302" s="111"/>
      <c r="G302" s="120" t="str">
        <f>G1</f>
        <v>計画</v>
      </c>
      <c r="H302" s="126"/>
      <c r="I302" s="78"/>
      <c r="J302" s="131"/>
      <c r="K302" s="131"/>
      <c r="L302" s="134"/>
      <c r="M302" s="134"/>
      <c r="N302" s="131"/>
    </row>
    <row r="303" spans="1:18">
      <c r="F303" s="111"/>
      <c r="G303" s="121"/>
      <c r="H303" s="127"/>
      <c r="I303" s="78"/>
      <c r="J303" s="132"/>
      <c r="K303" s="132"/>
      <c r="L303" s="135"/>
      <c r="M303" s="138"/>
      <c r="N303" s="139"/>
    </row>
    <row r="304" spans="1:18" ht="27.75" customHeight="1">
      <c r="A304" s="76" t="s">
        <v>60</v>
      </c>
      <c r="B304" s="81" t="str">
        <f>B3</f>
        <v>令和7年度［第37－Ｚ2202－01号］
清水港新興津緑地トイレ新築工事（機械設備）</v>
      </c>
      <c r="C304" s="81"/>
      <c r="D304" s="81"/>
      <c r="E304" s="81"/>
      <c r="F304" s="81"/>
      <c r="G304" s="81"/>
      <c r="H304" s="81"/>
      <c r="I304" s="130"/>
      <c r="J304" s="132"/>
      <c r="K304" s="132"/>
      <c r="L304" s="136"/>
      <c r="M304" s="139"/>
      <c r="N304" s="139"/>
      <c r="O304" s="78" t="s">
        <v>67</v>
      </c>
    </row>
    <row r="305" spans="1:19" ht="17.25">
      <c r="A305" s="76" t="s">
        <v>43</v>
      </c>
      <c r="B305" s="85">
        <f>B262</f>
        <v>45841</v>
      </c>
      <c r="C305" s="85"/>
      <c r="D305" s="101"/>
      <c r="E305" s="83" t="s">
        <v>64</v>
      </c>
      <c r="F305" s="118">
        <f>F262</f>
        <v>46052</v>
      </c>
      <c r="G305" s="125"/>
      <c r="H305" s="125"/>
      <c r="J305" s="133"/>
      <c r="K305" s="133"/>
      <c r="L305" s="136"/>
      <c r="M305" s="139"/>
      <c r="N305" s="140"/>
    </row>
    <row r="306" spans="1:19" ht="19.5" customHeight="1">
      <c r="B306" s="83"/>
      <c r="C306" s="94" t="s">
        <v>47</v>
      </c>
      <c r="D306" s="102"/>
      <c r="E306" s="110" t="str">
        <f>F306</f>
        <v/>
      </c>
      <c r="F306" s="119" t="str">
        <f>IFERROR(IF(YEAR(M263)&amp;"/"&amp;MONTH(M263)=YEAR(確認用シート!$O$6)&amp;"/"&amp;MONTH(確認用シート!$O$6),"",EDATE(M263,1)),"")</f>
        <v/>
      </c>
      <c r="G306" s="101"/>
      <c r="H306" s="129"/>
      <c r="J306" s="94" t="s">
        <v>47</v>
      </c>
      <c r="K306" s="102"/>
      <c r="L306" s="110" t="str">
        <f>M306</f>
        <v/>
      </c>
      <c r="M306" s="119" t="str">
        <f>IFERROR(IF(YEAR(F306)&amp;"/"&amp;MONTH(F306)=YEAR(確認用シート!$O$6)&amp;"/"&amp;MONTH(確認用シート!$O$6),"",EDATE(F306,1)),"")</f>
        <v/>
      </c>
      <c r="N306" s="141"/>
    </row>
    <row r="307" spans="1:19" ht="19.5" customHeight="1">
      <c r="B307" s="83"/>
      <c r="C307" s="88" t="s">
        <v>54</v>
      </c>
      <c r="D307" s="97"/>
      <c r="E307" s="105">
        <f>COUNTIF(C314:C344,"対象期間")</f>
        <v>31</v>
      </c>
      <c r="F307" s="113"/>
      <c r="G307" s="101"/>
      <c r="H307" s="129"/>
      <c r="J307" s="88" t="s">
        <v>54</v>
      </c>
      <c r="K307" s="97"/>
      <c r="L307" s="105">
        <f>COUNTIF(J314:J344,"対象期間")</f>
        <v>26</v>
      </c>
      <c r="M307" s="113"/>
      <c r="N307" s="141"/>
    </row>
    <row r="308" spans="1:19" ht="19.5" customHeight="1">
      <c r="B308" s="83"/>
      <c r="C308" s="88" t="s">
        <v>5</v>
      </c>
      <c r="D308" s="97"/>
      <c r="E308" s="105">
        <f>COUNTIF(P314:P344,"1")</f>
        <v>0</v>
      </c>
      <c r="F308" s="113"/>
      <c r="G308" s="101"/>
      <c r="H308" s="129"/>
      <c r="J308" s="88" t="s">
        <v>5</v>
      </c>
      <c r="K308" s="97"/>
      <c r="L308" s="105">
        <f>COUNTIF(R314:R344,"1")</f>
        <v>0</v>
      </c>
      <c r="M308" s="113"/>
      <c r="N308" s="141"/>
    </row>
    <row r="309" spans="1:19" ht="19.5" customHeight="1">
      <c r="B309" s="83"/>
      <c r="C309" s="89" t="str">
        <f>"閉所日･率（"&amp;G302&amp;"）"</f>
        <v>閉所日･率（計画）</v>
      </c>
      <c r="D309" s="98"/>
      <c r="E309" s="106">
        <f>COUNT(F314:F344)</f>
        <v>9</v>
      </c>
      <c r="F309" s="114">
        <f>ROUNDDOWN(E309/E307,3)</f>
        <v>0.28999999999999998</v>
      </c>
      <c r="G309" s="101"/>
      <c r="H309" s="129"/>
      <c r="J309" s="89" t="str">
        <f>"閉所日･率（"&amp;G302&amp;"）"</f>
        <v>閉所日･率（計画）</v>
      </c>
      <c r="K309" s="98"/>
      <c r="L309" s="106">
        <f>COUNT(M314:M344)</f>
        <v>7</v>
      </c>
      <c r="M309" s="114">
        <f>ROUNDDOWN(L309/L307,3)</f>
        <v>0.26900000000000002</v>
      </c>
      <c r="N309" s="141"/>
    </row>
    <row r="310" spans="1:19" ht="19.5" customHeight="1">
      <c r="B310" s="83"/>
      <c r="C310" s="90" t="s">
        <v>24</v>
      </c>
      <c r="D310" s="99"/>
      <c r="E310" s="107" t="str">
        <f>IF(F309&gt;=0.285,"4週8休以上",IF(E309&gt;=E308,"4週8休以上","未達成"))</f>
        <v>4週8休以上</v>
      </c>
      <c r="F310" s="115"/>
      <c r="G310" s="101"/>
      <c r="H310" s="129"/>
      <c r="J310" s="90" t="s">
        <v>24</v>
      </c>
      <c r="K310" s="99"/>
      <c r="L310" s="107" t="str">
        <f>IF(M309&gt;=0.285,"4週8休以上",IF(L309&gt;=L308,"4週8休以上","未達成"))</f>
        <v>4週8休以上</v>
      </c>
      <c r="M310" s="115"/>
      <c r="N310" s="141"/>
    </row>
    <row r="311" spans="1:19" ht="19.5" customHeight="1">
      <c r="J311" s="78"/>
      <c r="K311" s="111"/>
      <c r="L311" s="78"/>
      <c r="M311" s="78"/>
    </row>
    <row r="312" spans="1:19" ht="18" customHeight="1">
      <c r="A312" s="79"/>
      <c r="B312" s="79"/>
      <c r="C312" s="91" t="s">
        <v>62</v>
      </c>
      <c r="D312" s="91"/>
      <c r="E312" s="91" t="s">
        <v>61</v>
      </c>
      <c r="F312" s="91"/>
      <c r="H312" s="79"/>
      <c r="I312" s="79"/>
      <c r="J312" s="91" t="s">
        <v>62</v>
      </c>
      <c r="K312" s="91"/>
      <c r="L312" s="91" t="s">
        <v>61</v>
      </c>
      <c r="M312" s="91"/>
      <c r="N312" s="131"/>
    </row>
    <row r="313" spans="1:19">
      <c r="A313" s="79"/>
      <c r="B313" s="79"/>
      <c r="C313" s="92"/>
      <c r="D313" s="92"/>
      <c r="E313" s="92"/>
      <c r="F313" s="92"/>
      <c r="G313" s="123"/>
      <c r="H313" s="79"/>
      <c r="I313" s="79"/>
      <c r="J313" s="92"/>
      <c r="K313" s="92"/>
      <c r="L313" s="92"/>
      <c r="M313" s="92"/>
      <c r="N313" s="131"/>
    </row>
    <row r="314" spans="1:19">
      <c r="A314" s="80" t="e">
        <f>DATE(YEAR(F306),MONTH(F306),1)</f>
        <v>#VALUE!</v>
      </c>
      <c r="B314" s="84" t="e">
        <f t="shared" ref="B314:B344" si="56">TEXT(A314,"(aaa)")</f>
        <v>#VALUE!</v>
      </c>
      <c r="C314" s="93" t="s">
        <v>11</v>
      </c>
      <c r="D314" s="100">
        <f>IF(C314="対象期間",COUNTIF(C$314:C314,"対象期間"),"")</f>
        <v>1</v>
      </c>
      <c r="E314" s="108"/>
      <c r="F314" s="117" t="str">
        <f>IF(E314="閉所",COUNTIF(E$314:E314,"閉所"),"")</f>
        <v/>
      </c>
      <c r="G314" s="124"/>
      <c r="H314" s="80" t="e">
        <f>DATE(YEAR(M306),MONTH(M306),1)</f>
        <v>#VALUE!</v>
      </c>
      <c r="I314" s="84" t="e">
        <f t="shared" ref="I314:I341" si="57">TEXT(H314,"(aaa)")</f>
        <v>#VALUE!</v>
      </c>
      <c r="J314" s="93" t="s">
        <v>11</v>
      </c>
      <c r="K314" s="100">
        <f>IF(J314="対象期間",COUNTIF(J$314:J314,"対象期間"),"")</f>
        <v>1</v>
      </c>
      <c r="L314" s="108" t="s">
        <v>29</v>
      </c>
      <c r="M314" s="117">
        <f>IF(L314="閉所",COUNTIF(L$314:L314,"閉所"),"")</f>
        <v>1</v>
      </c>
      <c r="N314" s="131"/>
      <c r="O314" s="78" t="e">
        <f t="shared" ref="O314:O344" si="58">WEEKDAY(A314)</f>
        <v>#VALUE!</v>
      </c>
      <c r="P314" s="78" t="e">
        <f t="shared" ref="P314:P344" si="59">IF(C314="対象期間",IF(O314=1,1,0))+IF(C314="対象期間",IF(O314=7,1,0))</f>
        <v>#VALUE!</v>
      </c>
      <c r="Q314" s="78" t="e">
        <f t="shared" ref="Q314:Q344" si="60">WEEKDAY(H314)</f>
        <v>#VALUE!</v>
      </c>
      <c r="R314" s="78" t="e">
        <f t="shared" ref="R314:R344" si="61">IF(J314="対象期間",IF(Q314=1,1,0))+IF(J314="対象期間",IF(Q314=7,1,0))</f>
        <v>#VALUE!</v>
      </c>
      <c r="S314" s="78" t="s">
        <v>11</v>
      </c>
    </row>
    <row r="315" spans="1:19">
      <c r="A315" s="80" t="e">
        <f t="shared" ref="A315:A344" si="62">A314+1</f>
        <v>#VALUE!</v>
      </c>
      <c r="B315" s="84" t="e">
        <f t="shared" si="56"/>
        <v>#VALUE!</v>
      </c>
      <c r="C315" s="93" t="s">
        <v>11</v>
      </c>
      <c r="D315" s="100">
        <f>IF(C315="対象期間",COUNTIF(C$314:C315,"対象期間"),"")</f>
        <v>2</v>
      </c>
      <c r="E315" s="108"/>
      <c r="F315" s="117" t="str">
        <f>IF(E315="閉所",COUNTIF(E$314:E315,"閉所"),"")</f>
        <v/>
      </c>
      <c r="G315" s="124"/>
      <c r="H315" s="80" t="e">
        <f t="shared" ref="H315:H341" si="63">H314+1</f>
        <v>#VALUE!</v>
      </c>
      <c r="I315" s="84" t="e">
        <f t="shared" si="57"/>
        <v>#VALUE!</v>
      </c>
      <c r="J315" s="93" t="s">
        <v>11</v>
      </c>
      <c r="K315" s="100">
        <f>IF(J315="対象期間",COUNTIF(J$314:J315,"対象期間"),"")</f>
        <v>2</v>
      </c>
      <c r="L315" s="108"/>
      <c r="M315" s="117" t="str">
        <f>IF(L315="閉所",COUNTIF(L$314:L315,"閉所"),"")</f>
        <v/>
      </c>
      <c r="N315" s="131"/>
      <c r="O315" s="78" t="e">
        <f t="shared" si="58"/>
        <v>#VALUE!</v>
      </c>
      <c r="P315" s="78" t="e">
        <f t="shared" si="59"/>
        <v>#VALUE!</v>
      </c>
      <c r="Q315" s="78" t="e">
        <f t="shared" si="60"/>
        <v>#VALUE!</v>
      </c>
      <c r="R315" s="78" t="e">
        <f t="shared" si="61"/>
        <v>#VALUE!</v>
      </c>
      <c r="S315" s="78" t="s">
        <v>63</v>
      </c>
    </row>
    <row r="316" spans="1:19">
      <c r="A316" s="80" t="e">
        <f t="shared" si="62"/>
        <v>#VALUE!</v>
      </c>
      <c r="B316" s="84" t="e">
        <f t="shared" si="56"/>
        <v>#VALUE!</v>
      </c>
      <c r="C316" s="93" t="s">
        <v>11</v>
      </c>
      <c r="D316" s="100">
        <f>IF(C316="対象期間",COUNTIF(C$314:C316,"対象期間"),"")</f>
        <v>3</v>
      </c>
      <c r="E316" s="108" t="s">
        <v>29</v>
      </c>
      <c r="F316" s="117">
        <f>IF(E316="閉所",COUNTIF(E$314:E316,"閉所"),"")</f>
        <v>1</v>
      </c>
      <c r="G316" s="124"/>
      <c r="H316" s="80" t="e">
        <f t="shared" si="63"/>
        <v>#VALUE!</v>
      </c>
      <c r="I316" s="84" t="e">
        <f t="shared" si="57"/>
        <v>#VALUE!</v>
      </c>
      <c r="J316" s="93" t="s">
        <v>11</v>
      </c>
      <c r="K316" s="100">
        <f>IF(J316="対象期間",COUNTIF(J$314:J316,"対象期間"),"")</f>
        <v>3</v>
      </c>
      <c r="L316" s="108"/>
      <c r="M316" s="117" t="str">
        <f>IF(L316="閉所",COUNTIF(L$314:L316,"閉所"),"")</f>
        <v/>
      </c>
      <c r="N316" s="131"/>
      <c r="O316" s="78" t="e">
        <f t="shared" si="58"/>
        <v>#VALUE!</v>
      </c>
      <c r="P316" s="78" t="e">
        <f t="shared" si="59"/>
        <v>#VALUE!</v>
      </c>
      <c r="Q316" s="78" t="e">
        <f t="shared" si="60"/>
        <v>#VALUE!</v>
      </c>
      <c r="R316" s="78" t="e">
        <f t="shared" si="61"/>
        <v>#VALUE!</v>
      </c>
      <c r="S316" s="78" t="s">
        <v>56</v>
      </c>
    </row>
    <row r="317" spans="1:19">
      <c r="A317" s="80" t="e">
        <f t="shared" si="62"/>
        <v>#VALUE!</v>
      </c>
      <c r="B317" s="84" t="e">
        <f t="shared" si="56"/>
        <v>#VALUE!</v>
      </c>
      <c r="C317" s="93" t="s">
        <v>11</v>
      </c>
      <c r="D317" s="100">
        <f>IF(C317="対象期間",COUNTIF(C$314:C317,"対象期間"),"")</f>
        <v>4</v>
      </c>
      <c r="E317" s="108" t="s">
        <v>29</v>
      </c>
      <c r="F317" s="117">
        <f>IF(E317="閉所",COUNTIF(E$314:E317,"閉所"),"")</f>
        <v>2</v>
      </c>
      <c r="G317" s="124"/>
      <c r="H317" s="80" t="e">
        <f t="shared" si="63"/>
        <v>#VALUE!</v>
      </c>
      <c r="I317" s="84" t="e">
        <f t="shared" si="57"/>
        <v>#VALUE!</v>
      </c>
      <c r="J317" s="93" t="s">
        <v>11</v>
      </c>
      <c r="K317" s="100">
        <f>IF(J317="対象期間",COUNTIF(J$314:J317,"対象期間"),"")</f>
        <v>4</v>
      </c>
      <c r="L317" s="108"/>
      <c r="M317" s="117" t="str">
        <f>IF(L317="閉所",COUNTIF(L$314:L317,"閉所"),"")</f>
        <v/>
      </c>
      <c r="N317" s="131"/>
      <c r="O317" s="78" t="e">
        <f t="shared" si="58"/>
        <v>#VALUE!</v>
      </c>
      <c r="P317" s="78" t="e">
        <f t="shared" si="59"/>
        <v>#VALUE!</v>
      </c>
      <c r="Q317" s="78" t="e">
        <f t="shared" si="60"/>
        <v>#VALUE!</v>
      </c>
      <c r="R317" s="78" t="e">
        <f t="shared" si="61"/>
        <v>#VALUE!</v>
      </c>
      <c r="S317" s="78" t="s">
        <v>65</v>
      </c>
    </row>
    <row r="318" spans="1:19">
      <c r="A318" s="80" t="e">
        <f t="shared" si="62"/>
        <v>#VALUE!</v>
      </c>
      <c r="B318" s="84" t="e">
        <f t="shared" si="56"/>
        <v>#VALUE!</v>
      </c>
      <c r="C318" s="93" t="s">
        <v>11</v>
      </c>
      <c r="D318" s="100">
        <f>IF(C318="対象期間",COUNTIF(C$314:C318,"対象期間"),"")</f>
        <v>5</v>
      </c>
      <c r="E318" s="108"/>
      <c r="F318" s="117" t="str">
        <f>IF(E318="閉所",COUNTIF(E$314:E318,"閉所"),"")</f>
        <v/>
      </c>
      <c r="G318" s="124"/>
      <c r="H318" s="80" t="e">
        <f t="shared" si="63"/>
        <v>#VALUE!</v>
      </c>
      <c r="I318" s="84" t="e">
        <f t="shared" si="57"/>
        <v>#VALUE!</v>
      </c>
      <c r="J318" s="93" t="s">
        <v>11</v>
      </c>
      <c r="K318" s="100">
        <f>IF(J318="対象期間",COUNTIF(J$314:J318,"対象期間"),"")</f>
        <v>5</v>
      </c>
      <c r="L318" s="108"/>
      <c r="M318" s="117" t="str">
        <f>IF(L318="閉所",COUNTIF(L$314:L318,"閉所"),"")</f>
        <v/>
      </c>
      <c r="N318" s="131"/>
      <c r="O318" s="78" t="e">
        <f t="shared" si="58"/>
        <v>#VALUE!</v>
      </c>
      <c r="P318" s="78" t="e">
        <f t="shared" si="59"/>
        <v>#VALUE!</v>
      </c>
      <c r="Q318" s="78" t="e">
        <f t="shared" si="60"/>
        <v>#VALUE!</v>
      </c>
      <c r="R318" s="78" t="e">
        <f t="shared" si="61"/>
        <v>#VALUE!</v>
      </c>
      <c r="S318" s="78" t="s">
        <v>68</v>
      </c>
    </row>
    <row r="319" spans="1:19">
      <c r="A319" s="80" t="e">
        <f t="shared" si="62"/>
        <v>#VALUE!</v>
      </c>
      <c r="B319" s="84" t="e">
        <f t="shared" si="56"/>
        <v>#VALUE!</v>
      </c>
      <c r="C319" s="93" t="s">
        <v>11</v>
      </c>
      <c r="D319" s="100">
        <f>IF(C319="対象期間",COUNTIF(C$314:C319,"対象期間"),"")</f>
        <v>6</v>
      </c>
      <c r="E319" s="108"/>
      <c r="F319" s="117" t="str">
        <f>IF(E319="閉所",COUNTIF(E$314:E319,"閉所"),"")</f>
        <v/>
      </c>
      <c r="G319" s="124"/>
      <c r="H319" s="80" t="e">
        <f t="shared" si="63"/>
        <v>#VALUE!</v>
      </c>
      <c r="I319" s="84" t="e">
        <f t="shared" si="57"/>
        <v>#VALUE!</v>
      </c>
      <c r="J319" s="93" t="s">
        <v>11</v>
      </c>
      <c r="K319" s="100">
        <f>IF(J319="対象期間",COUNTIF(J$314:J319,"対象期間"),"")</f>
        <v>6</v>
      </c>
      <c r="L319" s="108"/>
      <c r="M319" s="117" t="str">
        <f>IF(L319="閉所",COUNTIF(L$314:L319,"閉所"),"")</f>
        <v/>
      </c>
      <c r="N319" s="131"/>
      <c r="O319" s="78" t="e">
        <f t="shared" si="58"/>
        <v>#VALUE!</v>
      </c>
      <c r="P319" s="78" t="e">
        <f t="shared" si="59"/>
        <v>#VALUE!</v>
      </c>
      <c r="Q319" s="78" t="e">
        <f t="shared" si="60"/>
        <v>#VALUE!</v>
      </c>
      <c r="R319" s="78" t="e">
        <f t="shared" si="61"/>
        <v>#VALUE!</v>
      </c>
      <c r="S319" s="78" t="s">
        <v>69</v>
      </c>
    </row>
    <row r="320" spans="1:19">
      <c r="A320" s="80" t="e">
        <f t="shared" si="62"/>
        <v>#VALUE!</v>
      </c>
      <c r="B320" s="84" t="e">
        <f t="shared" si="56"/>
        <v>#VALUE!</v>
      </c>
      <c r="C320" s="93" t="s">
        <v>11</v>
      </c>
      <c r="D320" s="100">
        <f>IF(C320="対象期間",COUNTIF(C$314:C320,"対象期間"),"")</f>
        <v>7</v>
      </c>
      <c r="E320" s="108"/>
      <c r="F320" s="117" t="str">
        <f>IF(E320="閉所",COUNTIF(E$314:E320,"閉所"),"")</f>
        <v/>
      </c>
      <c r="G320" s="124"/>
      <c r="H320" s="80" t="e">
        <f t="shared" si="63"/>
        <v>#VALUE!</v>
      </c>
      <c r="I320" s="84" t="e">
        <f t="shared" si="57"/>
        <v>#VALUE!</v>
      </c>
      <c r="J320" s="93" t="s">
        <v>11</v>
      </c>
      <c r="K320" s="100">
        <f>IF(J320="対象期間",COUNTIF(J$314:J320,"対象期間"),"")</f>
        <v>7</v>
      </c>
      <c r="L320" s="108" t="s">
        <v>29</v>
      </c>
      <c r="M320" s="117">
        <f>IF(L320="閉所",COUNTIF(L$314:L320,"閉所"),"")</f>
        <v>2</v>
      </c>
      <c r="N320" s="131"/>
      <c r="O320" s="78" t="e">
        <f t="shared" si="58"/>
        <v>#VALUE!</v>
      </c>
      <c r="P320" s="78" t="e">
        <f t="shared" si="59"/>
        <v>#VALUE!</v>
      </c>
      <c r="Q320" s="78" t="e">
        <f t="shared" si="60"/>
        <v>#VALUE!</v>
      </c>
      <c r="R320" s="78" t="e">
        <f t="shared" si="61"/>
        <v>#VALUE!</v>
      </c>
      <c r="S320" s="78" t="s">
        <v>70</v>
      </c>
    </row>
    <row r="321" spans="1:19">
      <c r="A321" s="80" t="e">
        <f t="shared" si="62"/>
        <v>#VALUE!</v>
      </c>
      <c r="B321" s="84" t="e">
        <f t="shared" si="56"/>
        <v>#VALUE!</v>
      </c>
      <c r="C321" s="93" t="s">
        <v>11</v>
      </c>
      <c r="D321" s="100">
        <f>IF(C321="対象期間",COUNTIF(C$314:C321,"対象期間"),"")</f>
        <v>8</v>
      </c>
      <c r="E321" s="108"/>
      <c r="F321" s="117" t="str">
        <f>IF(E321="閉所",COUNTIF(E$314:E321,"閉所"),"")</f>
        <v/>
      </c>
      <c r="G321" s="124"/>
      <c r="H321" s="80" t="e">
        <f t="shared" si="63"/>
        <v>#VALUE!</v>
      </c>
      <c r="I321" s="84" t="e">
        <f t="shared" si="57"/>
        <v>#VALUE!</v>
      </c>
      <c r="J321" s="93" t="s">
        <v>11</v>
      </c>
      <c r="K321" s="100">
        <f>IF(J321="対象期間",COUNTIF(J$314:J321,"対象期間"),"")</f>
        <v>8</v>
      </c>
      <c r="L321" s="108" t="s">
        <v>29</v>
      </c>
      <c r="M321" s="117">
        <f>IF(L321="閉所",COUNTIF(L$314:L321,"閉所"),"")</f>
        <v>3</v>
      </c>
      <c r="N321" s="131"/>
      <c r="O321" s="78" t="e">
        <f t="shared" si="58"/>
        <v>#VALUE!</v>
      </c>
      <c r="P321" s="78" t="e">
        <f t="shared" si="59"/>
        <v>#VALUE!</v>
      </c>
      <c r="Q321" s="78" t="e">
        <f t="shared" si="60"/>
        <v>#VALUE!</v>
      </c>
      <c r="R321" s="78" t="e">
        <f t="shared" si="61"/>
        <v>#VALUE!</v>
      </c>
      <c r="S321" s="78" t="s">
        <v>66</v>
      </c>
    </row>
    <row r="322" spans="1:19">
      <c r="A322" s="80" t="e">
        <f t="shared" si="62"/>
        <v>#VALUE!</v>
      </c>
      <c r="B322" s="84" t="e">
        <f t="shared" si="56"/>
        <v>#VALUE!</v>
      </c>
      <c r="C322" s="93" t="s">
        <v>11</v>
      </c>
      <c r="D322" s="100">
        <f>IF(C322="対象期間",COUNTIF(C$314:C322,"対象期間"),"")</f>
        <v>9</v>
      </c>
      <c r="E322" s="108"/>
      <c r="F322" s="117" t="str">
        <f>IF(E322="閉所",COUNTIF(E$314:E322,"閉所"),"")</f>
        <v/>
      </c>
      <c r="G322" s="124"/>
      <c r="H322" s="80" t="e">
        <f t="shared" si="63"/>
        <v>#VALUE!</v>
      </c>
      <c r="I322" s="84" t="e">
        <f t="shared" si="57"/>
        <v>#VALUE!</v>
      </c>
      <c r="J322" s="93" t="s">
        <v>11</v>
      </c>
      <c r="K322" s="100">
        <f>IF(J322="対象期間",COUNTIF(J$314:J322,"対象期間"),"")</f>
        <v>9</v>
      </c>
      <c r="L322" s="108"/>
      <c r="M322" s="117" t="str">
        <f>IF(L322="閉所",COUNTIF(L$314:L322,"閉所"),"")</f>
        <v/>
      </c>
      <c r="N322" s="131"/>
      <c r="O322" s="78" t="e">
        <f t="shared" si="58"/>
        <v>#VALUE!</v>
      </c>
      <c r="P322" s="78" t="e">
        <f t="shared" si="59"/>
        <v>#VALUE!</v>
      </c>
      <c r="Q322" s="78" t="e">
        <f t="shared" si="60"/>
        <v>#VALUE!</v>
      </c>
      <c r="R322" s="78" t="e">
        <f t="shared" si="61"/>
        <v>#VALUE!</v>
      </c>
      <c r="S322" s="78" t="s">
        <v>71</v>
      </c>
    </row>
    <row r="323" spans="1:19">
      <c r="A323" s="80" t="e">
        <f t="shared" si="62"/>
        <v>#VALUE!</v>
      </c>
      <c r="B323" s="84" t="e">
        <f t="shared" si="56"/>
        <v>#VALUE!</v>
      </c>
      <c r="C323" s="93" t="s">
        <v>11</v>
      </c>
      <c r="D323" s="100">
        <f>IF(C323="対象期間",COUNTIF(C$314:C323,"対象期間"),"")</f>
        <v>10</v>
      </c>
      <c r="E323" s="108" t="s">
        <v>29</v>
      </c>
      <c r="F323" s="117">
        <f>IF(E323="閉所",COUNTIF(E$314:E323,"閉所"),"")</f>
        <v>3</v>
      </c>
      <c r="G323" s="124"/>
      <c r="H323" s="80" t="e">
        <f t="shared" si="63"/>
        <v>#VALUE!</v>
      </c>
      <c r="I323" s="84" t="e">
        <f t="shared" si="57"/>
        <v>#VALUE!</v>
      </c>
      <c r="J323" s="93" t="s">
        <v>11</v>
      </c>
      <c r="K323" s="100">
        <f>IF(J323="対象期間",COUNTIF(J$314:J323,"対象期間"),"")</f>
        <v>10</v>
      </c>
      <c r="L323" s="108"/>
      <c r="M323" s="117" t="str">
        <f>IF(L323="閉所",COUNTIF(L$314:L323,"閉所"),"")</f>
        <v/>
      </c>
      <c r="N323" s="131"/>
      <c r="O323" s="78" t="e">
        <f t="shared" si="58"/>
        <v>#VALUE!</v>
      </c>
      <c r="P323" s="78" t="e">
        <f t="shared" si="59"/>
        <v>#VALUE!</v>
      </c>
      <c r="Q323" s="78" t="e">
        <f t="shared" si="60"/>
        <v>#VALUE!</v>
      </c>
      <c r="R323" s="78" t="e">
        <f t="shared" si="61"/>
        <v>#VALUE!</v>
      </c>
    </row>
    <row r="324" spans="1:19">
      <c r="A324" s="80" t="e">
        <f t="shared" si="62"/>
        <v>#VALUE!</v>
      </c>
      <c r="B324" s="84" t="e">
        <f t="shared" si="56"/>
        <v>#VALUE!</v>
      </c>
      <c r="C324" s="93" t="s">
        <v>11</v>
      </c>
      <c r="D324" s="100">
        <f>IF(C324="対象期間",COUNTIF(C$314:C324,"対象期間"),"")</f>
        <v>11</v>
      </c>
      <c r="E324" s="108" t="s">
        <v>29</v>
      </c>
      <c r="F324" s="117">
        <f>IF(E324="閉所",COUNTIF(E$314:E324,"閉所"),"")</f>
        <v>4</v>
      </c>
      <c r="G324" s="124"/>
      <c r="H324" s="80" t="e">
        <f t="shared" si="63"/>
        <v>#VALUE!</v>
      </c>
      <c r="I324" s="84" t="e">
        <f t="shared" si="57"/>
        <v>#VALUE!</v>
      </c>
      <c r="J324" s="93" t="s">
        <v>11</v>
      </c>
      <c r="K324" s="100">
        <f>IF(J324="対象期間",COUNTIF(J$314:J324,"対象期間"),"")</f>
        <v>11</v>
      </c>
      <c r="L324" s="108"/>
      <c r="M324" s="117" t="str">
        <f>IF(L324="閉所",COUNTIF(L$314:L324,"閉所"),"")</f>
        <v/>
      </c>
      <c r="N324" s="131"/>
      <c r="O324" s="78" t="e">
        <f t="shared" si="58"/>
        <v>#VALUE!</v>
      </c>
      <c r="P324" s="78" t="e">
        <f t="shared" si="59"/>
        <v>#VALUE!</v>
      </c>
      <c r="Q324" s="78" t="e">
        <f t="shared" si="60"/>
        <v>#VALUE!</v>
      </c>
      <c r="R324" s="78" t="e">
        <f t="shared" si="61"/>
        <v>#VALUE!</v>
      </c>
      <c r="S324" s="78" t="s">
        <v>29</v>
      </c>
    </row>
    <row r="325" spans="1:19">
      <c r="A325" s="80" t="e">
        <f t="shared" si="62"/>
        <v>#VALUE!</v>
      </c>
      <c r="B325" s="84" t="e">
        <f t="shared" si="56"/>
        <v>#VALUE!</v>
      </c>
      <c r="C325" s="93" t="s">
        <v>11</v>
      </c>
      <c r="D325" s="100">
        <f>IF(C325="対象期間",COUNTIF(C$314:C325,"対象期間"),"")</f>
        <v>12</v>
      </c>
      <c r="E325" s="108"/>
      <c r="F325" s="117" t="str">
        <f>IF(E325="閉所",COUNTIF(E$314:E325,"閉所"),"")</f>
        <v/>
      </c>
      <c r="G325" s="124"/>
      <c r="H325" s="80" t="e">
        <f t="shared" si="63"/>
        <v>#VALUE!</v>
      </c>
      <c r="I325" s="84" t="e">
        <f t="shared" si="57"/>
        <v>#VALUE!</v>
      </c>
      <c r="J325" s="93" t="s">
        <v>11</v>
      </c>
      <c r="K325" s="100">
        <f>IF(J325="対象期間",COUNTIF(J$314:J325,"対象期間"),"")</f>
        <v>12</v>
      </c>
      <c r="L325" s="108"/>
      <c r="M325" s="117" t="str">
        <f>IF(L325="閉所",COUNTIF(L$314:L325,"閉所"),"")</f>
        <v/>
      </c>
      <c r="N325" s="131"/>
      <c r="O325" s="78" t="e">
        <f t="shared" si="58"/>
        <v>#VALUE!</v>
      </c>
      <c r="P325" s="78" t="e">
        <f t="shared" si="59"/>
        <v>#VALUE!</v>
      </c>
      <c r="Q325" s="78" t="e">
        <f t="shared" si="60"/>
        <v>#VALUE!</v>
      </c>
      <c r="R325" s="78" t="e">
        <f t="shared" si="61"/>
        <v>#VALUE!</v>
      </c>
    </row>
    <row r="326" spans="1:19">
      <c r="A326" s="80" t="e">
        <f t="shared" si="62"/>
        <v>#VALUE!</v>
      </c>
      <c r="B326" s="84" t="e">
        <f t="shared" si="56"/>
        <v>#VALUE!</v>
      </c>
      <c r="C326" s="93" t="s">
        <v>11</v>
      </c>
      <c r="D326" s="100">
        <f>IF(C326="対象期間",COUNTIF(C$314:C326,"対象期間"),"")</f>
        <v>13</v>
      </c>
      <c r="E326" s="108"/>
      <c r="F326" s="117" t="str">
        <f>IF(E326="閉所",COUNTIF(E$314:E326,"閉所"),"")</f>
        <v/>
      </c>
      <c r="G326" s="124"/>
      <c r="H326" s="80" t="e">
        <f t="shared" si="63"/>
        <v>#VALUE!</v>
      </c>
      <c r="I326" s="84" t="e">
        <f t="shared" si="57"/>
        <v>#VALUE!</v>
      </c>
      <c r="J326" s="93" t="s">
        <v>11</v>
      </c>
      <c r="K326" s="100">
        <f>IF(J326="対象期間",COUNTIF(J$314:J326,"対象期間"),"")</f>
        <v>13</v>
      </c>
      <c r="L326" s="108"/>
      <c r="M326" s="117" t="str">
        <f>IF(L326="閉所",COUNTIF(L$314:L326,"閉所"),"")</f>
        <v/>
      </c>
      <c r="N326" s="131"/>
      <c r="O326" s="78" t="e">
        <f t="shared" si="58"/>
        <v>#VALUE!</v>
      </c>
      <c r="P326" s="78" t="e">
        <f t="shared" si="59"/>
        <v>#VALUE!</v>
      </c>
      <c r="Q326" s="78" t="e">
        <f t="shared" si="60"/>
        <v>#VALUE!</v>
      </c>
      <c r="R326" s="78" t="e">
        <f t="shared" si="61"/>
        <v>#VALUE!</v>
      </c>
      <c r="S326" s="78" t="s">
        <v>35</v>
      </c>
    </row>
    <row r="327" spans="1:19">
      <c r="A327" s="80" t="e">
        <f t="shared" si="62"/>
        <v>#VALUE!</v>
      </c>
      <c r="B327" s="84" t="e">
        <f t="shared" si="56"/>
        <v>#VALUE!</v>
      </c>
      <c r="C327" s="93" t="s">
        <v>11</v>
      </c>
      <c r="D327" s="100">
        <f>IF(C327="対象期間",COUNTIF(C$314:C327,"対象期間"),"")</f>
        <v>14</v>
      </c>
      <c r="E327" s="108"/>
      <c r="F327" s="117" t="str">
        <f>IF(E327="閉所",COUNTIF(E$314:E327,"閉所"),"")</f>
        <v/>
      </c>
      <c r="G327" s="124"/>
      <c r="H327" s="80" t="e">
        <f t="shared" si="63"/>
        <v>#VALUE!</v>
      </c>
      <c r="I327" s="84" t="e">
        <f t="shared" si="57"/>
        <v>#VALUE!</v>
      </c>
      <c r="J327" s="93" t="s">
        <v>11</v>
      </c>
      <c r="K327" s="100">
        <f>IF(J327="対象期間",COUNTIF(J$314:J327,"対象期間"),"")</f>
        <v>14</v>
      </c>
      <c r="L327" s="108" t="s">
        <v>29</v>
      </c>
      <c r="M327" s="117">
        <f>IF(L327="閉所",COUNTIF(L$314:L327,"閉所"),"")</f>
        <v>4</v>
      </c>
      <c r="N327" s="131"/>
      <c r="O327" s="78" t="e">
        <f t="shared" si="58"/>
        <v>#VALUE!</v>
      </c>
      <c r="P327" s="78" t="e">
        <f t="shared" si="59"/>
        <v>#VALUE!</v>
      </c>
      <c r="Q327" s="78" t="e">
        <f t="shared" si="60"/>
        <v>#VALUE!</v>
      </c>
      <c r="R327" s="78" t="e">
        <f t="shared" si="61"/>
        <v>#VALUE!</v>
      </c>
      <c r="S327" s="78" t="s">
        <v>72</v>
      </c>
    </row>
    <row r="328" spans="1:19">
      <c r="A328" s="80" t="e">
        <f t="shared" si="62"/>
        <v>#VALUE!</v>
      </c>
      <c r="B328" s="84" t="e">
        <f t="shared" si="56"/>
        <v>#VALUE!</v>
      </c>
      <c r="C328" s="93" t="s">
        <v>11</v>
      </c>
      <c r="D328" s="100">
        <f>IF(C328="対象期間",COUNTIF(C$314:C328,"対象期間"),"")</f>
        <v>15</v>
      </c>
      <c r="E328" s="108"/>
      <c r="F328" s="117" t="str">
        <f>IF(E328="閉所",COUNTIF(E$314:E328,"閉所"),"")</f>
        <v/>
      </c>
      <c r="G328" s="124"/>
      <c r="H328" s="80" t="e">
        <f t="shared" si="63"/>
        <v>#VALUE!</v>
      </c>
      <c r="I328" s="84" t="e">
        <f t="shared" si="57"/>
        <v>#VALUE!</v>
      </c>
      <c r="J328" s="93" t="s">
        <v>11</v>
      </c>
      <c r="K328" s="100">
        <f>IF(J328="対象期間",COUNTIF(J$314:J328,"対象期間"),"")</f>
        <v>15</v>
      </c>
      <c r="L328" s="108" t="s">
        <v>29</v>
      </c>
      <c r="M328" s="117">
        <f>IF(L328="閉所",COUNTIF(L$314:L328,"閉所"),"")</f>
        <v>5</v>
      </c>
      <c r="N328" s="131"/>
      <c r="O328" s="78" t="e">
        <f t="shared" si="58"/>
        <v>#VALUE!</v>
      </c>
      <c r="P328" s="78" t="e">
        <f t="shared" si="59"/>
        <v>#VALUE!</v>
      </c>
      <c r="Q328" s="78" t="e">
        <f t="shared" si="60"/>
        <v>#VALUE!</v>
      </c>
      <c r="R328" s="78" t="e">
        <f t="shared" si="61"/>
        <v>#VALUE!</v>
      </c>
      <c r="S328" s="78" t="s">
        <v>73</v>
      </c>
    </row>
    <row r="329" spans="1:19">
      <c r="A329" s="80" t="e">
        <f t="shared" si="62"/>
        <v>#VALUE!</v>
      </c>
      <c r="B329" s="84" t="e">
        <f t="shared" si="56"/>
        <v>#VALUE!</v>
      </c>
      <c r="C329" s="93" t="s">
        <v>11</v>
      </c>
      <c r="D329" s="100">
        <f>IF(C329="対象期間",COUNTIF(C$314:C329,"対象期間"),"")</f>
        <v>16</v>
      </c>
      <c r="E329" s="108"/>
      <c r="F329" s="117" t="str">
        <f>IF(E329="閉所",COUNTIF(E$314:E329,"閉所"),"")</f>
        <v/>
      </c>
      <c r="G329" s="124"/>
      <c r="H329" s="80" t="e">
        <f t="shared" si="63"/>
        <v>#VALUE!</v>
      </c>
      <c r="I329" s="84" t="e">
        <f t="shared" si="57"/>
        <v>#VALUE!</v>
      </c>
      <c r="J329" s="93" t="s">
        <v>11</v>
      </c>
      <c r="K329" s="100">
        <f>IF(J329="対象期間",COUNTIF(J$314:J329,"対象期間"),"")</f>
        <v>16</v>
      </c>
      <c r="L329" s="108"/>
      <c r="M329" s="117" t="str">
        <f>IF(L329="閉所",COUNTIF(L$314:L329,"閉所"),"")</f>
        <v/>
      </c>
      <c r="N329" s="131"/>
      <c r="O329" s="78" t="e">
        <f t="shared" si="58"/>
        <v>#VALUE!</v>
      </c>
      <c r="P329" s="78" t="e">
        <f t="shared" si="59"/>
        <v>#VALUE!</v>
      </c>
      <c r="Q329" s="78" t="e">
        <f t="shared" si="60"/>
        <v>#VALUE!</v>
      </c>
      <c r="R329" s="78" t="e">
        <f t="shared" si="61"/>
        <v>#VALUE!</v>
      </c>
      <c r="S329" s="78" t="s">
        <v>46</v>
      </c>
    </row>
    <row r="330" spans="1:19">
      <c r="A330" s="80" t="e">
        <f t="shared" si="62"/>
        <v>#VALUE!</v>
      </c>
      <c r="B330" s="84" t="e">
        <f t="shared" si="56"/>
        <v>#VALUE!</v>
      </c>
      <c r="C330" s="93" t="s">
        <v>11</v>
      </c>
      <c r="D330" s="100">
        <f>IF(C330="対象期間",COUNTIF(C$314:C330,"対象期間"),"")</f>
        <v>17</v>
      </c>
      <c r="E330" s="108" t="s">
        <v>29</v>
      </c>
      <c r="F330" s="117">
        <f>IF(E330="閉所",COUNTIF(E$314:E330,"閉所"),"")</f>
        <v>5</v>
      </c>
      <c r="G330" s="124"/>
      <c r="H330" s="80" t="e">
        <f t="shared" si="63"/>
        <v>#VALUE!</v>
      </c>
      <c r="I330" s="84" t="e">
        <f t="shared" si="57"/>
        <v>#VALUE!</v>
      </c>
      <c r="J330" s="93" t="s">
        <v>11</v>
      </c>
      <c r="K330" s="100">
        <f>IF(J330="対象期間",COUNTIF(J$314:J330,"対象期間"),"")</f>
        <v>17</v>
      </c>
      <c r="L330" s="108"/>
      <c r="M330" s="117" t="str">
        <f>IF(L330="閉所",COUNTIF(L$314:L330,"閉所"),"")</f>
        <v/>
      </c>
      <c r="N330" s="131"/>
      <c r="O330" s="78" t="e">
        <f t="shared" si="58"/>
        <v>#VALUE!</v>
      </c>
      <c r="P330" s="78" t="e">
        <f t="shared" si="59"/>
        <v>#VALUE!</v>
      </c>
      <c r="Q330" s="78" t="e">
        <f t="shared" si="60"/>
        <v>#VALUE!</v>
      </c>
      <c r="R330" s="78" t="e">
        <f t="shared" si="61"/>
        <v>#VALUE!</v>
      </c>
    </row>
    <row r="331" spans="1:19">
      <c r="A331" s="80" t="e">
        <f t="shared" si="62"/>
        <v>#VALUE!</v>
      </c>
      <c r="B331" s="84" t="e">
        <f t="shared" si="56"/>
        <v>#VALUE!</v>
      </c>
      <c r="C331" s="93" t="s">
        <v>11</v>
      </c>
      <c r="D331" s="100">
        <f>IF(C331="対象期間",COUNTIF(C$314:C331,"対象期間"),"")</f>
        <v>18</v>
      </c>
      <c r="E331" s="108" t="s">
        <v>29</v>
      </c>
      <c r="F331" s="117">
        <f>IF(E331="閉所",COUNTIF(E$314:E331,"閉所"),"")</f>
        <v>6</v>
      </c>
      <c r="G331" s="124"/>
      <c r="H331" s="80" t="e">
        <f t="shared" si="63"/>
        <v>#VALUE!</v>
      </c>
      <c r="I331" s="84" t="e">
        <f t="shared" si="57"/>
        <v>#VALUE!</v>
      </c>
      <c r="J331" s="93" t="s">
        <v>11</v>
      </c>
      <c r="K331" s="100">
        <f>IF(J331="対象期間",COUNTIF(J$314:J331,"対象期間"),"")</f>
        <v>18</v>
      </c>
      <c r="L331" s="108"/>
      <c r="M331" s="117" t="str">
        <f>IF(L331="閉所",COUNTIF(L$314:L331,"閉所"),"")</f>
        <v/>
      </c>
      <c r="N331" s="131"/>
      <c r="O331" s="78" t="e">
        <f t="shared" si="58"/>
        <v>#VALUE!</v>
      </c>
      <c r="P331" s="78" t="e">
        <f t="shared" si="59"/>
        <v>#VALUE!</v>
      </c>
      <c r="Q331" s="78" t="e">
        <f t="shared" si="60"/>
        <v>#VALUE!</v>
      </c>
      <c r="R331" s="78" t="e">
        <f t="shared" si="61"/>
        <v>#VALUE!</v>
      </c>
    </row>
    <row r="332" spans="1:19">
      <c r="A332" s="80" t="e">
        <f t="shared" si="62"/>
        <v>#VALUE!</v>
      </c>
      <c r="B332" s="84" t="e">
        <f t="shared" si="56"/>
        <v>#VALUE!</v>
      </c>
      <c r="C332" s="93" t="s">
        <v>11</v>
      </c>
      <c r="D332" s="100">
        <f>IF(C332="対象期間",COUNTIF(C$314:C332,"対象期間"),"")</f>
        <v>19</v>
      </c>
      <c r="E332" s="108"/>
      <c r="F332" s="117" t="str">
        <f>IF(E332="閉所",COUNTIF(E$314:E332,"閉所"),"")</f>
        <v/>
      </c>
      <c r="G332" s="124"/>
      <c r="H332" s="80" t="e">
        <f t="shared" si="63"/>
        <v>#VALUE!</v>
      </c>
      <c r="I332" s="84" t="e">
        <f t="shared" si="57"/>
        <v>#VALUE!</v>
      </c>
      <c r="J332" s="93" t="s">
        <v>11</v>
      </c>
      <c r="K332" s="100">
        <f>IF(J332="対象期間",COUNTIF(J$314:J332,"対象期間"),"")</f>
        <v>19</v>
      </c>
      <c r="L332" s="108"/>
      <c r="M332" s="117" t="str">
        <f>IF(L332="閉所",COUNTIF(L$314:L332,"閉所"),"")</f>
        <v/>
      </c>
      <c r="N332" s="131"/>
      <c r="O332" s="78" t="e">
        <f t="shared" si="58"/>
        <v>#VALUE!</v>
      </c>
      <c r="P332" s="78" t="e">
        <f t="shared" si="59"/>
        <v>#VALUE!</v>
      </c>
      <c r="Q332" s="78" t="e">
        <f t="shared" si="60"/>
        <v>#VALUE!</v>
      </c>
      <c r="R332" s="78" t="e">
        <f t="shared" si="61"/>
        <v>#VALUE!</v>
      </c>
    </row>
    <row r="333" spans="1:19">
      <c r="A333" s="80" t="e">
        <f t="shared" si="62"/>
        <v>#VALUE!</v>
      </c>
      <c r="B333" s="84" t="e">
        <f t="shared" si="56"/>
        <v>#VALUE!</v>
      </c>
      <c r="C333" s="93" t="s">
        <v>11</v>
      </c>
      <c r="D333" s="100">
        <f>IF(C333="対象期間",COUNTIF(C$314:C333,"対象期間"),"")</f>
        <v>20</v>
      </c>
      <c r="E333" s="108"/>
      <c r="F333" s="117" t="str">
        <f>IF(E333="閉所",COUNTIF(E$314:E333,"閉所"),"")</f>
        <v/>
      </c>
      <c r="G333" s="124"/>
      <c r="H333" s="80" t="e">
        <f t="shared" si="63"/>
        <v>#VALUE!</v>
      </c>
      <c r="I333" s="84" t="e">
        <f t="shared" si="57"/>
        <v>#VALUE!</v>
      </c>
      <c r="J333" s="93" t="s">
        <v>11</v>
      </c>
      <c r="K333" s="100">
        <f>IF(J333="対象期間",COUNTIF(J$314:J333,"対象期間"),"")</f>
        <v>20</v>
      </c>
      <c r="L333" s="108"/>
      <c r="M333" s="117" t="str">
        <f>IF(L333="閉所",COUNTIF(L$314:L333,"閉所"),"")</f>
        <v/>
      </c>
      <c r="N333" s="131"/>
      <c r="O333" s="78" t="e">
        <f t="shared" si="58"/>
        <v>#VALUE!</v>
      </c>
      <c r="P333" s="78" t="e">
        <f t="shared" si="59"/>
        <v>#VALUE!</v>
      </c>
      <c r="Q333" s="78" t="e">
        <f t="shared" si="60"/>
        <v>#VALUE!</v>
      </c>
      <c r="R333" s="78" t="e">
        <f t="shared" si="61"/>
        <v>#VALUE!</v>
      </c>
    </row>
    <row r="334" spans="1:19">
      <c r="A334" s="80" t="e">
        <f t="shared" si="62"/>
        <v>#VALUE!</v>
      </c>
      <c r="B334" s="84" t="e">
        <f t="shared" si="56"/>
        <v>#VALUE!</v>
      </c>
      <c r="C334" s="93" t="s">
        <v>11</v>
      </c>
      <c r="D334" s="100">
        <f>IF(C334="対象期間",COUNTIF(C$314:C334,"対象期間"),"")</f>
        <v>21</v>
      </c>
      <c r="E334" s="108"/>
      <c r="F334" s="117" t="str">
        <f>IF(E334="閉所",COUNTIF(E$314:E334,"閉所"),"")</f>
        <v/>
      </c>
      <c r="G334" s="124"/>
      <c r="H334" s="80" t="e">
        <f t="shared" si="63"/>
        <v>#VALUE!</v>
      </c>
      <c r="I334" s="84" t="e">
        <f t="shared" si="57"/>
        <v>#VALUE!</v>
      </c>
      <c r="J334" s="93" t="s">
        <v>11</v>
      </c>
      <c r="K334" s="100">
        <f>IF(J334="対象期間",COUNTIF(J$314:J334,"対象期間"),"")</f>
        <v>21</v>
      </c>
      <c r="L334" s="108" t="s">
        <v>29</v>
      </c>
      <c r="M334" s="117">
        <f>IF(L334="閉所",COUNTIF(L$314:L334,"閉所"),"")</f>
        <v>6</v>
      </c>
      <c r="N334" s="131"/>
      <c r="O334" s="78" t="e">
        <f t="shared" si="58"/>
        <v>#VALUE!</v>
      </c>
      <c r="P334" s="78" t="e">
        <f t="shared" si="59"/>
        <v>#VALUE!</v>
      </c>
      <c r="Q334" s="78" t="e">
        <f t="shared" si="60"/>
        <v>#VALUE!</v>
      </c>
      <c r="R334" s="78" t="e">
        <f t="shared" si="61"/>
        <v>#VALUE!</v>
      </c>
    </row>
    <row r="335" spans="1:19">
      <c r="A335" s="80" t="e">
        <f t="shared" si="62"/>
        <v>#VALUE!</v>
      </c>
      <c r="B335" s="84" t="e">
        <f t="shared" si="56"/>
        <v>#VALUE!</v>
      </c>
      <c r="C335" s="93" t="s">
        <v>11</v>
      </c>
      <c r="D335" s="100">
        <f>IF(C335="対象期間",COUNTIF(C$314:C335,"対象期間"),"")</f>
        <v>22</v>
      </c>
      <c r="E335" s="108"/>
      <c r="F335" s="117" t="str">
        <f>IF(E335="閉所",COUNTIF(E$314:E335,"閉所"),"")</f>
        <v/>
      </c>
      <c r="G335" s="124"/>
      <c r="H335" s="80" t="e">
        <f t="shared" si="63"/>
        <v>#VALUE!</v>
      </c>
      <c r="I335" s="84" t="e">
        <f t="shared" si="57"/>
        <v>#VALUE!</v>
      </c>
      <c r="J335" s="93" t="s">
        <v>11</v>
      </c>
      <c r="K335" s="100">
        <f>IF(J335="対象期間",COUNTIF(J$314:J335,"対象期間"),"")</f>
        <v>22</v>
      </c>
      <c r="L335" s="108" t="s">
        <v>29</v>
      </c>
      <c r="M335" s="117">
        <f>IF(L335="閉所",COUNTIF(L$314:L335,"閉所"),"")</f>
        <v>7</v>
      </c>
      <c r="N335" s="131"/>
      <c r="O335" s="78" t="e">
        <f t="shared" si="58"/>
        <v>#VALUE!</v>
      </c>
      <c r="P335" s="78" t="e">
        <f t="shared" si="59"/>
        <v>#VALUE!</v>
      </c>
      <c r="Q335" s="78" t="e">
        <f t="shared" si="60"/>
        <v>#VALUE!</v>
      </c>
      <c r="R335" s="78" t="e">
        <f t="shared" si="61"/>
        <v>#VALUE!</v>
      </c>
    </row>
    <row r="336" spans="1:19">
      <c r="A336" s="80" t="e">
        <f t="shared" si="62"/>
        <v>#VALUE!</v>
      </c>
      <c r="B336" s="84" t="e">
        <f t="shared" si="56"/>
        <v>#VALUE!</v>
      </c>
      <c r="C336" s="93" t="s">
        <v>11</v>
      </c>
      <c r="D336" s="100">
        <f>IF(C336="対象期間",COUNTIF(C$314:C336,"対象期間"),"")</f>
        <v>23</v>
      </c>
      <c r="E336" s="108"/>
      <c r="F336" s="117" t="str">
        <f>IF(E336="閉所",COUNTIF(E$314:E336,"閉所"),"")</f>
        <v/>
      </c>
      <c r="G336" s="124"/>
      <c r="H336" s="80" t="e">
        <f t="shared" si="63"/>
        <v>#VALUE!</v>
      </c>
      <c r="I336" s="84" t="e">
        <f t="shared" si="57"/>
        <v>#VALUE!</v>
      </c>
      <c r="J336" s="93" t="s">
        <v>11</v>
      </c>
      <c r="K336" s="100">
        <f>IF(J336="対象期間",COUNTIF(J$314:J336,"対象期間"),"")</f>
        <v>23</v>
      </c>
      <c r="L336" s="108"/>
      <c r="M336" s="117" t="str">
        <f>IF(L336="閉所",COUNTIF(L$314:L336,"閉所"),"")</f>
        <v/>
      </c>
      <c r="N336" s="131"/>
      <c r="O336" s="78" t="e">
        <f t="shared" si="58"/>
        <v>#VALUE!</v>
      </c>
      <c r="P336" s="78" t="e">
        <f t="shared" si="59"/>
        <v>#VALUE!</v>
      </c>
      <c r="Q336" s="78" t="e">
        <f t="shared" si="60"/>
        <v>#VALUE!</v>
      </c>
      <c r="R336" s="78" t="e">
        <f t="shared" si="61"/>
        <v>#VALUE!</v>
      </c>
    </row>
    <row r="337" spans="1:18">
      <c r="A337" s="80" t="e">
        <f t="shared" si="62"/>
        <v>#VALUE!</v>
      </c>
      <c r="B337" s="84" t="e">
        <f t="shared" si="56"/>
        <v>#VALUE!</v>
      </c>
      <c r="C337" s="93" t="s">
        <v>11</v>
      </c>
      <c r="D337" s="100">
        <f>IF(C337="対象期間",COUNTIF(C$314:C337,"対象期間"),"")</f>
        <v>24</v>
      </c>
      <c r="E337" s="108" t="s">
        <v>29</v>
      </c>
      <c r="F337" s="117">
        <f>IF(E337="閉所",COUNTIF(E$314:E337,"閉所"),"")</f>
        <v>7</v>
      </c>
      <c r="G337" s="124"/>
      <c r="H337" s="80" t="e">
        <f t="shared" si="63"/>
        <v>#VALUE!</v>
      </c>
      <c r="I337" s="84" t="e">
        <f t="shared" si="57"/>
        <v>#VALUE!</v>
      </c>
      <c r="J337" s="93" t="s">
        <v>11</v>
      </c>
      <c r="K337" s="100">
        <f>IF(J337="対象期間",COUNTIF(J$314:J337,"対象期間"),"")</f>
        <v>24</v>
      </c>
      <c r="L337" s="108"/>
      <c r="M337" s="117" t="str">
        <f>IF(L337="閉所",COUNTIF(L$314:L337,"閉所"),"")</f>
        <v/>
      </c>
      <c r="N337" s="131"/>
      <c r="O337" s="78" t="e">
        <f t="shared" si="58"/>
        <v>#VALUE!</v>
      </c>
      <c r="P337" s="78" t="e">
        <f t="shared" si="59"/>
        <v>#VALUE!</v>
      </c>
      <c r="Q337" s="78" t="e">
        <f t="shared" si="60"/>
        <v>#VALUE!</v>
      </c>
      <c r="R337" s="78" t="e">
        <f t="shared" si="61"/>
        <v>#VALUE!</v>
      </c>
    </row>
    <row r="338" spans="1:18">
      <c r="A338" s="80" t="e">
        <f t="shared" si="62"/>
        <v>#VALUE!</v>
      </c>
      <c r="B338" s="84" t="e">
        <f t="shared" si="56"/>
        <v>#VALUE!</v>
      </c>
      <c r="C338" s="93" t="s">
        <v>11</v>
      </c>
      <c r="D338" s="100">
        <f>IF(C338="対象期間",COUNTIF(C$314:C338,"対象期間"),"")</f>
        <v>25</v>
      </c>
      <c r="E338" s="108" t="s">
        <v>29</v>
      </c>
      <c r="F338" s="117">
        <f>IF(E338="閉所",COUNTIF(E$314:E338,"閉所"),"")</f>
        <v>8</v>
      </c>
      <c r="G338" s="124"/>
      <c r="H338" s="80" t="e">
        <f t="shared" si="63"/>
        <v>#VALUE!</v>
      </c>
      <c r="I338" s="84" t="e">
        <f t="shared" si="57"/>
        <v>#VALUE!</v>
      </c>
      <c r="J338" s="93" t="s">
        <v>11</v>
      </c>
      <c r="K338" s="100">
        <f>IF(J338="対象期間",COUNTIF(J$314:J338,"対象期間"),"")</f>
        <v>25</v>
      </c>
      <c r="L338" s="108"/>
      <c r="M338" s="117" t="str">
        <f>IF(L338="閉所",COUNTIF(L$314:L338,"閉所"),"")</f>
        <v/>
      </c>
      <c r="N338" s="131"/>
      <c r="O338" s="78" t="e">
        <f t="shared" si="58"/>
        <v>#VALUE!</v>
      </c>
      <c r="P338" s="78" t="e">
        <f t="shared" si="59"/>
        <v>#VALUE!</v>
      </c>
      <c r="Q338" s="78" t="e">
        <f t="shared" si="60"/>
        <v>#VALUE!</v>
      </c>
      <c r="R338" s="78" t="e">
        <f t="shared" si="61"/>
        <v>#VALUE!</v>
      </c>
    </row>
    <row r="339" spans="1:18">
      <c r="A339" s="80" t="e">
        <f t="shared" si="62"/>
        <v>#VALUE!</v>
      </c>
      <c r="B339" s="84" t="e">
        <f t="shared" si="56"/>
        <v>#VALUE!</v>
      </c>
      <c r="C339" s="93" t="s">
        <v>11</v>
      </c>
      <c r="D339" s="100">
        <f>IF(C339="対象期間",COUNTIF(C$314:C339,"対象期間"),"")</f>
        <v>26</v>
      </c>
      <c r="E339" s="108"/>
      <c r="F339" s="117" t="str">
        <f>IF(E339="閉所",COUNTIF(E$314:E339,"閉所"),"")</f>
        <v/>
      </c>
      <c r="G339" s="124"/>
      <c r="H339" s="80" t="e">
        <f t="shared" si="63"/>
        <v>#VALUE!</v>
      </c>
      <c r="I339" s="84" t="e">
        <f t="shared" si="57"/>
        <v>#VALUE!</v>
      </c>
      <c r="J339" s="93" t="s">
        <v>11</v>
      </c>
      <c r="K339" s="100">
        <f>IF(J339="対象期間",COUNTIF(J$314:J339,"対象期間"),"")</f>
        <v>26</v>
      </c>
      <c r="L339" s="108"/>
      <c r="M339" s="117" t="str">
        <f>IF(L339="閉所",COUNTIF(L$314:L339,"閉所"),"")</f>
        <v/>
      </c>
      <c r="N339" s="131"/>
      <c r="O339" s="78" t="e">
        <f t="shared" si="58"/>
        <v>#VALUE!</v>
      </c>
      <c r="P339" s="78" t="e">
        <f t="shared" si="59"/>
        <v>#VALUE!</v>
      </c>
      <c r="Q339" s="78" t="e">
        <f t="shared" si="60"/>
        <v>#VALUE!</v>
      </c>
      <c r="R339" s="78" t="e">
        <f t="shared" si="61"/>
        <v>#VALUE!</v>
      </c>
    </row>
    <row r="340" spans="1:18">
      <c r="A340" s="80" t="e">
        <f t="shared" si="62"/>
        <v>#VALUE!</v>
      </c>
      <c r="B340" s="84" t="e">
        <f t="shared" si="56"/>
        <v>#VALUE!</v>
      </c>
      <c r="C340" s="93" t="s">
        <v>11</v>
      </c>
      <c r="D340" s="100">
        <f>IF(C340="対象期間",COUNTIF(C$314:C340,"対象期間"),"")</f>
        <v>27</v>
      </c>
      <c r="E340" s="108"/>
      <c r="F340" s="117" t="str">
        <f>IF(E340="閉所",COUNTIF(E$314:E340,"閉所"),"")</f>
        <v/>
      </c>
      <c r="G340" s="124"/>
      <c r="H340" s="80" t="e">
        <f t="shared" si="63"/>
        <v>#VALUE!</v>
      </c>
      <c r="I340" s="84" t="e">
        <f t="shared" si="57"/>
        <v>#VALUE!</v>
      </c>
      <c r="J340" s="93" t="s">
        <v>66</v>
      </c>
      <c r="K340" s="100" t="str">
        <f>IF(J340="対象期間",COUNTIF(J$314:J340,"対象期間"),"")</f>
        <v/>
      </c>
      <c r="L340" s="108"/>
      <c r="M340" s="117" t="str">
        <f>IF(L340="閉所",COUNTIF(L$314:L340,"閉所"),"")</f>
        <v/>
      </c>
      <c r="N340" s="131"/>
      <c r="O340" s="78" t="e">
        <f t="shared" si="58"/>
        <v>#VALUE!</v>
      </c>
      <c r="P340" s="78" t="e">
        <f t="shared" si="59"/>
        <v>#VALUE!</v>
      </c>
      <c r="Q340" s="78" t="e">
        <f t="shared" si="60"/>
        <v>#VALUE!</v>
      </c>
      <c r="R340" s="78">
        <f t="shared" si="61"/>
        <v>0</v>
      </c>
    </row>
    <row r="341" spans="1:18">
      <c r="A341" s="80" t="e">
        <f t="shared" si="62"/>
        <v>#VALUE!</v>
      </c>
      <c r="B341" s="84" t="e">
        <f t="shared" si="56"/>
        <v>#VALUE!</v>
      </c>
      <c r="C341" s="93" t="s">
        <v>11</v>
      </c>
      <c r="D341" s="100">
        <f>IF(C341="対象期間",COUNTIF(C$314:C341,"対象期間"),"")</f>
        <v>28</v>
      </c>
      <c r="E341" s="108"/>
      <c r="F341" s="117" t="str">
        <f>IF(E341="閉所",COUNTIF(E$314:E341,"閉所"),"")</f>
        <v/>
      </c>
      <c r="G341" s="124"/>
      <c r="H341" s="80" t="e">
        <f t="shared" si="63"/>
        <v>#VALUE!</v>
      </c>
      <c r="I341" s="84" t="e">
        <f t="shared" si="57"/>
        <v>#VALUE!</v>
      </c>
      <c r="J341" s="93" t="s">
        <v>66</v>
      </c>
      <c r="K341" s="100" t="str">
        <f>IF(J341="対象期間",COUNTIF(J$314:J341,"対象期間"),"")</f>
        <v/>
      </c>
      <c r="L341" s="108"/>
      <c r="M341" s="117" t="str">
        <f>IF(L341="閉所",COUNTIF(L$314:L341,"閉所"),"")</f>
        <v/>
      </c>
      <c r="N341" s="131"/>
      <c r="O341" s="78" t="e">
        <f t="shared" si="58"/>
        <v>#VALUE!</v>
      </c>
      <c r="P341" s="78" t="e">
        <f t="shared" si="59"/>
        <v>#VALUE!</v>
      </c>
      <c r="Q341" s="78" t="e">
        <f t="shared" si="60"/>
        <v>#VALUE!</v>
      </c>
      <c r="R341" s="78">
        <f t="shared" si="61"/>
        <v>0</v>
      </c>
    </row>
    <row r="342" spans="1:18">
      <c r="A342" s="80" t="e">
        <f t="shared" si="62"/>
        <v>#VALUE!</v>
      </c>
      <c r="B342" s="84" t="e">
        <f t="shared" si="56"/>
        <v>#VALUE!</v>
      </c>
      <c r="C342" s="93" t="s">
        <v>11</v>
      </c>
      <c r="D342" s="100">
        <f>IF(C342="対象期間",COUNTIF(C$314:C342,"対象期間"),"")</f>
        <v>29</v>
      </c>
      <c r="E342" s="108"/>
      <c r="F342" s="117" t="str">
        <f>IF(E342="閉所",COUNTIF(E$314:E342,"閉所"),"")</f>
        <v/>
      </c>
      <c r="G342" s="124"/>
      <c r="H342" s="80"/>
      <c r="I342" s="84"/>
      <c r="J342" s="93"/>
      <c r="K342" s="100" t="str">
        <f>IF(J342="対象期間",COUNTIF(J$314:J342,"対象期間"),"")</f>
        <v/>
      </c>
      <c r="L342" s="108"/>
      <c r="M342" s="117" t="str">
        <f>IF(L342="閉所",COUNTIF(L$314:L342,"閉所"),"")</f>
        <v/>
      </c>
      <c r="N342" s="131"/>
      <c r="O342" s="78" t="e">
        <f t="shared" si="58"/>
        <v>#VALUE!</v>
      </c>
      <c r="P342" s="78" t="e">
        <f t="shared" si="59"/>
        <v>#VALUE!</v>
      </c>
      <c r="Q342" s="78">
        <f t="shared" si="60"/>
        <v>7</v>
      </c>
      <c r="R342" s="78">
        <f t="shared" si="61"/>
        <v>0</v>
      </c>
    </row>
    <row r="343" spans="1:18">
      <c r="A343" s="80" t="e">
        <f t="shared" si="62"/>
        <v>#VALUE!</v>
      </c>
      <c r="B343" s="84" t="e">
        <f t="shared" si="56"/>
        <v>#VALUE!</v>
      </c>
      <c r="C343" s="93" t="s">
        <v>11</v>
      </c>
      <c r="D343" s="100">
        <f>IF(C343="対象期間",COUNTIF(C$314:C343,"対象期間"),"")</f>
        <v>30</v>
      </c>
      <c r="E343" s="108"/>
      <c r="F343" s="117" t="str">
        <f>IF(E343="閉所",COUNTIF(E$314:E343,"閉所"),"")</f>
        <v/>
      </c>
      <c r="G343" s="124"/>
      <c r="H343" s="80"/>
      <c r="I343" s="84"/>
      <c r="J343" s="93"/>
      <c r="K343" s="100" t="str">
        <f>IF(J343="対象期間",COUNTIF(J$314:J343,"対象期間"),"")</f>
        <v/>
      </c>
      <c r="L343" s="108"/>
      <c r="M343" s="117" t="str">
        <f>IF(L343="閉所",COUNTIF(L$314:L343,"閉所"),"")</f>
        <v/>
      </c>
      <c r="N343" s="131"/>
      <c r="O343" s="78" t="e">
        <f t="shared" si="58"/>
        <v>#VALUE!</v>
      </c>
      <c r="P343" s="78" t="e">
        <f t="shared" si="59"/>
        <v>#VALUE!</v>
      </c>
      <c r="Q343" s="78">
        <f t="shared" si="60"/>
        <v>7</v>
      </c>
      <c r="R343" s="78">
        <f t="shared" si="61"/>
        <v>0</v>
      </c>
    </row>
    <row r="344" spans="1:18">
      <c r="A344" s="80" t="e">
        <f t="shared" si="62"/>
        <v>#VALUE!</v>
      </c>
      <c r="B344" s="84" t="e">
        <f t="shared" si="56"/>
        <v>#VALUE!</v>
      </c>
      <c r="C344" s="93" t="s">
        <v>11</v>
      </c>
      <c r="D344" s="100">
        <f>IF(C344="対象期間",COUNTIF(C$314:C344,"対象期間"),"")</f>
        <v>31</v>
      </c>
      <c r="E344" s="108" t="s">
        <v>29</v>
      </c>
      <c r="F344" s="117">
        <f>IF(E344="閉所",COUNTIF(E$314:E344,"閉所"),"")</f>
        <v>9</v>
      </c>
      <c r="G344" s="124"/>
      <c r="H344" s="80"/>
      <c r="I344" s="84"/>
      <c r="J344" s="93"/>
      <c r="K344" s="100" t="str">
        <f>IF(J344="対象期間",COUNTIF(J$314:J344,"対象期間"),"")</f>
        <v/>
      </c>
      <c r="L344" s="108"/>
      <c r="M344" s="117" t="str">
        <f>IF(L344="閉所",COUNTIF(L$314:L344,"閉所"),"")</f>
        <v/>
      </c>
      <c r="N344" s="131"/>
      <c r="O344" s="78" t="e">
        <f t="shared" si="58"/>
        <v>#VALUE!</v>
      </c>
      <c r="P344" s="78" t="e">
        <f t="shared" si="59"/>
        <v>#VALUE!</v>
      </c>
      <c r="Q344" s="78">
        <f t="shared" si="60"/>
        <v>7</v>
      </c>
      <c r="R344" s="78">
        <f t="shared" si="61"/>
        <v>0</v>
      </c>
    </row>
    <row r="345" spans="1:18">
      <c r="A345" s="76" t="s">
        <v>26</v>
      </c>
      <c r="F345" s="111"/>
      <c r="G345" s="120" t="str">
        <f>G1</f>
        <v>計画</v>
      </c>
      <c r="H345" s="126"/>
      <c r="I345" s="78"/>
      <c r="J345" s="131"/>
      <c r="K345" s="131"/>
      <c r="L345" s="134"/>
      <c r="M345" s="134"/>
      <c r="N345" s="131"/>
    </row>
    <row r="346" spans="1:18">
      <c r="F346" s="111"/>
      <c r="G346" s="121"/>
      <c r="H346" s="127"/>
      <c r="I346" s="78"/>
      <c r="J346" s="132"/>
      <c r="K346" s="132"/>
      <c r="L346" s="135"/>
      <c r="M346" s="138"/>
      <c r="N346" s="139"/>
    </row>
    <row r="347" spans="1:18" ht="27.75" customHeight="1">
      <c r="A347" s="76" t="s">
        <v>60</v>
      </c>
      <c r="B347" s="81" t="str">
        <f>B3</f>
        <v>令和7年度［第37－Ｚ2202－01号］
清水港新興津緑地トイレ新築工事（機械設備）</v>
      </c>
      <c r="C347" s="81"/>
      <c r="D347" s="81"/>
      <c r="E347" s="81"/>
      <c r="F347" s="81"/>
      <c r="G347" s="81"/>
      <c r="H347" s="81"/>
      <c r="I347" s="130"/>
      <c r="J347" s="132"/>
      <c r="K347" s="132"/>
      <c r="L347" s="136"/>
      <c r="M347" s="139"/>
      <c r="N347" s="139"/>
      <c r="O347" s="78" t="s">
        <v>67</v>
      </c>
    </row>
    <row r="348" spans="1:18" ht="17.25">
      <c r="A348" s="76" t="s">
        <v>43</v>
      </c>
      <c r="B348" s="85">
        <f>B305</f>
        <v>45841</v>
      </c>
      <c r="C348" s="85"/>
      <c r="D348" s="101"/>
      <c r="E348" s="83" t="s">
        <v>64</v>
      </c>
      <c r="F348" s="118">
        <f>F305</f>
        <v>46052</v>
      </c>
      <c r="G348" s="125"/>
      <c r="H348" s="125"/>
      <c r="J348" s="133"/>
      <c r="K348" s="133"/>
      <c r="L348" s="136"/>
      <c r="M348" s="139"/>
      <c r="N348" s="140"/>
    </row>
    <row r="349" spans="1:18" ht="19.5" customHeight="1">
      <c r="B349" s="83"/>
      <c r="C349" s="94" t="s">
        <v>47</v>
      </c>
      <c r="D349" s="102"/>
      <c r="E349" s="110" t="str">
        <f>F349</f>
        <v/>
      </c>
      <c r="F349" s="119" t="str">
        <f>IFERROR(IF(YEAR(M306)&amp;"/"&amp;MONTH(M306)=YEAR(確認用シート!$O$6)&amp;"/"&amp;MONTH(確認用シート!$O$6),"",EDATE(M306,1)),"")</f>
        <v/>
      </c>
      <c r="G349" s="101"/>
      <c r="H349" s="129"/>
      <c r="J349" s="94" t="s">
        <v>47</v>
      </c>
      <c r="K349" s="102"/>
      <c r="L349" s="110" t="str">
        <f>M349</f>
        <v/>
      </c>
      <c r="M349" s="119" t="str">
        <f>IFERROR(IF(YEAR(F349)&amp;"/"&amp;MONTH(F349)=YEAR(確認用シート!$O$6)&amp;"/"&amp;MONTH(確認用シート!$O$6),"",EDATE(F349,1)),"")</f>
        <v/>
      </c>
      <c r="N349" s="141"/>
    </row>
    <row r="350" spans="1:18" ht="19.5" customHeight="1">
      <c r="B350" s="83"/>
      <c r="C350" s="88" t="s">
        <v>54</v>
      </c>
      <c r="D350" s="97"/>
      <c r="E350" s="105">
        <f>COUNTIF(C357:C387,"対象期間")</f>
        <v>31</v>
      </c>
      <c r="F350" s="113"/>
      <c r="G350" s="101"/>
      <c r="H350" s="129"/>
      <c r="J350" s="88" t="s">
        <v>54</v>
      </c>
      <c r="K350" s="97"/>
      <c r="L350" s="105">
        <f>COUNTIF(J357:J387,"対象期間")</f>
        <v>26</v>
      </c>
      <c r="M350" s="113"/>
      <c r="N350" s="141"/>
    </row>
    <row r="351" spans="1:18" ht="19.5" customHeight="1">
      <c r="B351" s="83"/>
      <c r="C351" s="88" t="s">
        <v>5</v>
      </c>
      <c r="D351" s="97"/>
      <c r="E351" s="105">
        <f>COUNTIF(P357:P387,"1")</f>
        <v>0</v>
      </c>
      <c r="F351" s="113"/>
      <c r="G351" s="101"/>
      <c r="H351" s="129"/>
      <c r="J351" s="88" t="s">
        <v>5</v>
      </c>
      <c r="K351" s="97"/>
      <c r="L351" s="105">
        <f>COUNTIF(R357:R387,"1")</f>
        <v>0</v>
      </c>
      <c r="M351" s="113"/>
      <c r="N351" s="141"/>
    </row>
    <row r="352" spans="1:18" ht="19.5" customHeight="1">
      <c r="B352" s="83"/>
      <c r="C352" s="89" t="str">
        <f>"閉所日･率（"&amp;G345&amp;"）"</f>
        <v>閉所日･率（計画）</v>
      </c>
      <c r="D352" s="98"/>
      <c r="E352" s="106">
        <f>COUNT(F357:F387)</f>
        <v>9</v>
      </c>
      <c r="F352" s="114">
        <f>ROUNDDOWN(E352/E350,3)</f>
        <v>0.28999999999999998</v>
      </c>
      <c r="G352" s="101"/>
      <c r="H352" s="129"/>
      <c r="J352" s="89" t="str">
        <f>"閉所日･率（"&amp;G345&amp;"）"</f>
        <v>閉所日･率（計画）</v>
      </c>
      <c r="K352" s="98"/>
      <c r="L352" s="106">
        <f>COUNT(M357:M387)</f>
        <v>7</v>
      </c>
      <c r="M352" s="114">
        <f>ROUNDDOWN(L352/L350,3)</f>
        <v>0.26900000000000002</v>
      </c>
      <c r="N352" s="141"/>
    </row>
    <row r="353" spans="1:19" ht="19.5" customHeight="1">
      <c r="B353" s="83"/>
      <c r="C353" s="90" t="s">
        <v>24</v>
      </c>
      <c r="D353" s="99"/>
      <c r="E353" s="107" t="str">
        <f>IF(F352&gt;=0.285,"4週8休以上",IF(E352&gt;=E351,"4週8休以上","未達成"))</f>
        <v>4週8休以上</v>
      </c>
      <c r="F353" s="115"/>
      <c r="G353" s="101"/>
      <c r="H353" s="129"/>
      <c r="J353" s="90" t="s">
        <v>24</v>
      </c>
      <c r="K353" s="99"/>
      <c r="L353" s="107" t="str">
        <f>IF(M352&gt;=0.285,"4週8休以上",IF(L352&gt;=L351,"4週8休以上","未達成"))</f>
        <v>4週8休以上</v>
      </c>
      <c r="M353" s="115"/>
      <c r="N353" s="141"/>
    </row>
    <row r="354" spans="1:19" ht="19.5" customHeight="1">
      <c r="J354" s="78"/>
      <c r="K354" s="111"/>
      <c r="L354" s="78"/>
      <c r="M354" s="78"/>
    </row>
    <row r="355" spans="1:19" ht="18" customHeight="1">
      <c r="A355" s="79"/>
      <c r="B355" s="79"/>
      <c r="C355" s="91" t="s">
        <v>62</v>
      </c>
      <c r="D355" s="91"/>
      <c r="E355" s="91" t="s">
        <v>61</v>
      </c>
      <c r="F355" s="91"/>
      <c r="H355" s="79"/>
      <c r="I355" s="79"/>
      <c r="J355" s="91" t="s">
        <v>62</v>
      </c>
      <c r="K355" s="91"/>
      <c r="L355" s="91" t="s">
        <v>61</v>
      </c>
      <c r="M355" s="91"/>
      <c r="N355" s="131"/>
    </row>
    <row r="356" spans="1:19">
      <c r="A356" s="79"/>
      <c r="B356" s="79"/>
      <c r="C356" s="92"/>
      <c r="D356" s="92"/>
      <c r="E356" s="92"/>
      <c r="F356" s="92"/>
      <c r="G356" s="123"/>
      <c r="H356" s="79"/>
      <c r="I356" s="79"/>
      <c r="J356" s="92"/>
      <c r="K356" s="92"/>
      <c r="L356" s="92"/>
      <c r="M356" s="92"/>
      <c r="N356" s="131"/>
    </row>
    <row r="357" spans="1:19">
      <c r="A357" s="80" t="e">
        <f>DATE(YEAR(F349),MONTH(F349),1)</f>
        <v>#VALUE!</v>
      </c>
      <c r="B357" s="84" t="e">
        <f t="shared" ref="B357:B387" si="64">TEXT(A357,"(aaa)")</f>
        <v>#VALUE!</v>
      </c>
      <c r="C357" s="93" t="s">
        <v>11</v>
      </c>
      <c r="D357" s="100">
        <f>IF(C357="対象期間",COUNTIF(C$357:C357,"対象期間"),"")</f>
        <v>1</v>
      </c>
      <c r="E357" s="108"/>
      <c r="F357" s="117" t="str">
        <f>IF(E357="閉所",COUNTIF(E$357:E357,"閉所"),"")</f>
        <v/>
      </c>
      <c r="G357" s="124"/>
      <c r="H357" s="80" t="e">
        <f>DATE(YEAR(M349),MONTH(M349),1)</f>
        <v>#VALUE!</v>
      </c>
      <c r="I357" s="84" t="e">
        <f t="shared" ref="I357:I384" si="65">TEXT(H357,"(aaa)")</f>
        <v>#VALUE!</v>
      </c>
      <c r="J357" s="93" t="s">
        <v>11</v>
      </c>
      <c r="K357" s="100">
        <f>IF(J357="対象期間",COUNTIF(J$357:J357,"対象期間"),"")</f>
        <v>1</v>
      </c>
      <c r="L357" s="108" t="s">
        <v>29</v>
      </c>
      <c r="M357" s="117">
        <f>IF(L357="閉所",COUNTIF(L$357:L357,"閉所"),"")</f>
        <v>1</v>
      </c>
      <c r="N357" s="131"/>
      <c r="O357" s="78" t="e">
        <f t="shared" ref="O357:O387" si="66">WEEKDAY(A357)</f>
        <v>#VALUE!</v>
      </c>
      <c r="P357" s="78" t="e">
        <f t="shared" ref="P357:P387" si="67">IF(C357="対象期間",IF(O357=1,1,0))+IF(C357="対象期間",IF(O357=7,1,0))</f>
        <v>#VALUE!</v>
      </c>
      <c r="Q357" s="78" t="e">
        <f t="shared" ref="Q357:Q387" si="68">WEEKDAY(H357)</f>
        <v>#VALUE!</v>
      </c>
      <c r="R357" s="78" t="e">
        <f t="shared" ref="R357:R387" si="69">IF(J357="対象期間",IF(Q357=1,1,0))+IF(J357="対象期間",IF(Q357=7,1,0))</f>
        <v>#VALUE!</v>
      </c>
      <c r="S357" s="78" t="s">
        <v>11</v>
      </c>
    </row>
    <row r="358" spans="1:19">
      <c r="A358" s="80" t="e">
        <f t="shared" ref="A358:A387" si="70">A357+1</f>
        <v>#VALUE!</v>
      </c>
      <c r="B358" s="84" t="e">
        <f t="shared" si="64"/>
        <v>#VALUE!</v>
      </c>
      <c r="C358" s="93" t="s">
        <v>11</v>
      </c>
      <c r="D358" s="100">
        <f>IF(C358="対象期間",COUNTIF(C$357:C358,"対象期間"),"")</f>
        <v>2</v>
      </c>
      <c r="E358" s="108"/>
      <c r="F358" s="117" t="str">
        <f>IF(E358="閉所",COUNTIF(E$357:E358,"閉所"),"")</f>
        <v/>
      </c>
      <c r="G358" s="124"/>
      <c r="H358" s="80" t="e">
        <f t="shared" ref="H358:H384" si="71">H357+1</f>
        <v>#VALUE!</v>
      </c>
      <c r="I358" s="84" t="e">
        <f t="shared" si="65"/>
        <v>#VALUE!</v>
      </c>
      <c r="J358" s="93" t="s">
        <v>11</v>
      </c>
      <c r="K358" s="100">
        <f>IF(J358="対象期間",COUNTIF(J$357:J358,"対象期間"),"")</f>
        <v>2</v>
      </c>
      <c r="L358" s="108"/>
      <c r="M358" s="117" t="str">
        <f>IF(L358="閉所",COUNTIF(L$357:L358,"閉所"),"")</f>
        <v/>
      </c>
      <c r="N358" s="131"/>
      <c r="O358" s="78" t="e">
        <f t="shared" si="66"/>
        <v>#VALUE!</v>
      </c>
      <c r="P358" s="78" t="e">
        <f t="shared" si="67"/>
        <v>#VALUE!</v>
      </c>
      <c r="Q358" s="78" t="e">
        <f t="shared" si="68"/>
        <v>#VALUE!</v>
      </c>
      <c r="R358" s="78" t="e">
        <f t="shared" si="69"/>
        <v>#VALUE!</v>
      </c>
      <c r="S358" s="78" t="s">
        <v>63</v>
      </c>
    </row>
    <row r="359" spans="1:19">
      <c r="A359" s="80" t="e">
        <f t="shared" si="70"/>
        <v>#VALUE!</v>
      </c>
      <c r="B359" s="84" t="e">
        <f t="shared" si="64"/>
        <v>#VALUE!</v>
      </c>
      <c r="C359" s="93" t="s">
        <v>11</v>
      </c>
      <c r="D359" s="100">
        <f>IF(C359="対象期間",COUNTIF(C$357:C359,"対象期間"),"")</f>
        <v>3</v>
      </c>
      <c r="E359" s="108" t="s">
        <v>29</v>
      </c>
      <c r="F359" s="117">
        <f>IF(E359="閉所",COUNTIF(E$357:E359,"閉所"),"")</f>
        <v>1</v>
      </c>
      <c r="G359" s="124"/>
      <c r="H359" s="80" t="e">
        <f t="shared" si="71"/>
        <v>#VALUE!</v>
      </c>
      <c r="I359" s="84" t="e">
        <f t="shared" si="65"/>
        <v>#VALUE!</v>
      </c>
      <c r="J359" s="93" t="s">
        <v>11</v>
      </c>
      <c r="K359" s="100">
        <f>IF(J359="対象期間",COUNTIF(J$357:J359,"対象期間"),"")</f>
        <v>3</v>
      </c>
      <c r="L359" s="108"/>
      <c r="M359" s="117" t="str">
        <f>IF(L359="閉所",COUNTIF(L$357:L359,"閉所"),"")</f>
        <v/>
      </c>
      <c r="N359" s="131"/>
      <c r="O359" s="78" t="e">
        <f t="shared" si="66"/>
        <v>#VALUE!</v>
      </c>
      <c r="P359" s="78" t="e">
        <f t="shared" si="67"/>
        <v>#VALUE!</v>
      </c>
      <c r="Q359" s="78" t="e">
        <f t="shared" si="68"/>
        <v>#VALUE!</v>
      </c>
      <c r="R359" s="78" t="e">
        <f t="shared" si="69"/>
        <v>#VALUE!</v>
      </c>
      <c r="S359" s="78" t="s">
        <v>56</v>
      </c>
    </row>
    <row r="360" spans="1:19">
      <c r="A360" s="80" t="e">
        <f t="shared" si="70"/>
        <v>#VALUE!</v>
      </c>
      <c r="B360" s="84" t="e">
        <f t="shared" si="64"/>
        <v>#VALUE!</v>
      </c>
      <c r="C360" s="93" t="s">
        <v>11</v>
      </c>
      <c r="D360" s="100">
        <f>IF(C360="対象期間",COUNTIF(C$357:C360,"対象期間"),"")</f>
        <v>4</v>
      </c>
      <c r="E360" s="108" t="s">
        <v>29</v>
      </c>
      <c r="F360" s="117">
        <f>IF(E360="閉所",COUNTIF(E$357:E360,"閉所"),"")</f>
        <v>2</v>
      </c>
      <c r="G360" s="124"/>
      <c r="H360" s="80" t="e">
        <f t="shared" si="71"/>
        <v>#VALUE!</v>
      </c>
      <c r="I360" s="84" t="e">
        <f t="shared" si="65"/>
        <v>#VALUE!</v>
      </c>
      <c r="J360" s="93" t="s">
        <v>11</v>
      </c>
      <c r="K360" s="100">
        <f>IF(J360="対象期間",COUNTIF(J$357:J360,"対象期間"),"")</f>
        <v>4</v>
      </c>
      <c r="L360" s="108"/>
      <c r="M360" s="117" t="str">
        <f>IF(L360="閉所",COUNTIF(L$357:L360,"閉所"),"")</f>
        <v/>
      </c>
      <c r="N360" s="131"/>
      <c r="O360" s="78" t="e">
        <f t="shared" si="66"/>
        <v>#VALUE!</v>
      </c>
      <c r="P360" s="78" t="e">
        <f t="shared" si="67"/>
        <v>#VALUE!</v>
      </c>
      <c r="Q360" s="78" t="e">
        <f t="shared" si="68"/>
        <v>#VALUE!</v>
      </c>
      <c r="R360" s="78" t="e">
        <f t="shared" si="69"/>
        <v>#VALUE!</v>
      </c>
      <c r="S360" s="78" t="s">
        <v>65</v>
      </c>
    </row>
    <row r="361" spans="1:19">
      <c r="A361" s="80" t="e">
        <f t="shared" si="70"/>
        <v>#VALUE!</v>
      </c>
      <c r="B361" s="84" t="e">
        <f t="shared" si="64"/>
        <v>#VALUE!</v>
      </c>
      <c r="C361" s="93" t="s">
        <v>11</v>
      </c>
      <c r="D361" s="100">
        <f>IF(C361="対象期間",COUNTIF(C$357:C361,"対象期間"),"")</f>
        <v>5</v>
      </c>
      <c r="E361" s="108"/>
      <c r="F361" s="117" t="str">
        <f>IF(E361="閉所",COUNTIF(E$357:E361,"閉所"),"")</f>
        <v/>
      </c>
      <c r="G361" s="124"/>
      <c r="H361" s="80" t="e">
        <f t="shared" si="71"/>
        <v>#VALUE!</v>
      </c>
      <c r="I361" s="84" t="e">
        <f t="shared" si="65"/>
        <v>#VALUE!</v>
      </c>
      <c r="J361" s="93" t="s">
        <v>11</v>
      </c>
      <c r="K361" s="100">
        <f>IF(J361="対象期間",COUNTIF(J$357:J361,"対象期間"),"")</f>
        <v>5</v>
      </c>
      <c r="L361" s="108"/>
      <c r="M361" s="117" t="str">
        <f>IF(L361="閉所",COUNTIF(L$357:L361,"閉所"),"")</f>
        <v/>
      </c>
      <c r="N361" s="131"/>
      <c r="O361" s="78" t="e">
        <f t="shared" si="66"/>
        <v>#VALUE!</v>
      </c>
      <c r="P361" s="78" t="e">
        <f t="shared" si="67"/>
        <v>#VALUE!</v>
      </c>
      <c r="Q361" s="78" t="e">
        <f t="shared" si="68"/>
        <v>#VALUE!</v>
      </c>
      <c r="R361" s="78" t="e">
        <f t="shared" si="69"/>
        <v>#VALUE!</v>
      </c>
      <c r="S361" s="78" t="s">
        <v>68</v>
      </c>
    </row>
    <row r="362" spans="1:19">
      <c r="A362" s="80" t="e">
        <f t="shared" si="70"/>
        <v>#VALUE!</v>
      </c>
      <c r="B362" s="84" t="e">
        <f t="shared" si="64"/>
        <v>#VALUE!</v>
      </c>
      <c r="C362" s="93" t="s">
        <v>11</v>
      </c>
      <c r="D362" s="100">
        <f>IF(C362="対象期間",COUNTIF(C$357:C362,"対象期間"),"")</f>
        <v>6</v>
      </c>
      <c r="E362" s="108"/>
      <c r="F362" s="117" t="str">
        <f>IF(E362="閉所",COUNTIF(E$357:E362,"閉所"),"")</f>
        <v/>
      </c>
      <c r="G362" s="124"/>
      <c r="H362" s="80" t="e">
        <f t="shared" si="71"/>
        <v>#VALUE!</v>
      </c>
      <c r="I362" s="84" t="e">
        <f t="shared" si="65"/>
        <v>#VALUE!</v>
      </c>
      <c r="J362" s="93" t="s">
        <v>11</v>
      </c>
      <c r="K362" s="100">
        <f>IF(J362="対象期間",COUNTIF(J$357:J362,"対象期間"),"")</f>
        <v>6</v>
      </c>
      <c r="L362" s="108"/>
      <c r="M362" s="117" t="str">
        <f>IF(L362="閉所",COUNTIF(L$357:L362,"閉所"),"")</f>
        <v/>
      </c>
      <c r="N362" s="131"/>
      <c r="O362" s="78" t="e">
        <f t="shared" si="66"/>
        <v>#VALUE!</v>
      </c>
      <c r="P362" s="78" t="e">
        <f t="shared" si="67"/>
        <v>#VALUE!</v>
      </c>
      <c r="Q362" s="78" t="e">
        <f t="shared" si="68"/>
        <v>#VALUE!</v>
      </c>
      <c r="R362" s="78" t="e">
        <f t="shared" si="69"/>
        <v>#VALUE!</v>
      </c>
      <c r="S362" s="78" t="s">
        <v>69</v>
      </c>
    </row>
    <row r="363" spans="1:19">
      <c r="A363" s="80" t="e">
        <f t="shared" si="70"/>
        <v>#VALUE!</v>
      </c>
      <c r="B363" s="84" t="e">
        <f t="shared" si="64"/>
        <v>#VALUE!</v>
      </c>
      <c r="C363" s="93" t="s">
        <v>11</v>
      </c>
      <c r="D363" s="100">
        <f>IF(C363="対象期間",COUNTIF(C$357:C363,"対象期間"),"")</f>
        <v>7</v>
      </c>
      <c r="E363" s="108"/>
      <c r="F363" s="117" t="str">
        <f>IF(E363="閉所",COUNTIF(E$357:E363,"閉所"),"")</f>
        <v/>
      </c>
      <c r="G363" s="124"/>
      <c r="H363" s="80" t="e">
        <f t="shared" si="71"/>
        <v>#VALUE!</v>
      </c>
      <c r="I363" s="84" t="e">
        <f t="shared" si="65"/>
        <v>#VALUE!</v>
      </c>
      <c r="J363" s="93" t="s">
        <v>11</v>
      </c>
      <c r="K363" s="100">
        <f>IF(J363="対象期間",COUNTIF(J$357:J363,"対象期間"),"")</f>
        <v>7</v>
      </c>
      <c r="L363" s="108" t="s">
        <v>29</v>
      </c>
      <c r="M363" s="117">
        <f>IF(L363="閉所",COUNTIF(L$357:L363,"閉所"),"")</f>
        <v>2</v>
      </c>
      <c r="N363" s="131"/>
      <c r="O363" s="78" t="e">
        <f t="shared" si="66"/>
        <v>#VALUE!</v>
      </c>
      <c r="P363" s="78" t="e">
        <f t="shared" si="67"/>
        <v>#VALUE!</v>
      </c>
      <c r="Q363" s="78" t="e">
        <f t="shared" si="68"/>
        <v>#VALUE!</v>
      </c>
      <c r="R363" s="78" t="e">
        <f t="shared" si="69"/>
        <v>#VALUE!</v>
      </c>
      <c r="S363" s="78" t="s">
        <v>70</v>
      </c>
    </row>
    <row r="364" spans="1:19">
      <c r="A364" s="80" t="e">
        <f t="shared" si="70"/>
        <v>#VALUE!</v>
      </c>
      <c r="B364" s="84" t="e">
        <f t="shared" si="64"/>
        <v>#VALUE!</v>
      </c>
      <c r="C364" s="93" t="s">
        <v>11</v>
      </c>
      <c r="D364" s="100">
        <f>IF(C364="対象期間",COUNTIF(C$357:C364,"対象期間"),"")</f>
        <v>8</v>
      </c>
      <c r="E364" s="108"/>
      <c r="F364" s="117" t="str">
        <f>IF(E364="閉所",COUNTIF(E$357:E364,"閉所"),"")</f>
        <v/>
      </c>
      <c r="G364" s="124"/>
      <c r="H364" s="80" t="e">
        <f t="shared" si="71"/>
        <v>#VALUE!</v>
      </c>
      <c r="I364" s="84" t="e">
        <f t="shared" si="65"/>
        <v>#VALUE!</v>
      </c>
      <c r="J364" s="93" t="s">
        <v>11</v>
      </c>
      <c r="K364" s="100">
        <f>IF(J364="対象期間",COUNTIF(J$357:J364,"対象期間"),"")</f>
        <v>8</v>
      </c>
      <c r="L364" s="108" t="s">
        <v>29</v>
      </c>
      <c r="M364" s="117">
        <f>IF(L364="閉所",COUNTIF(L$357:L364,"閉所"),"")</f>
        <v>3</v>
      </c>
      <c r="N364" s="131"/>
      <c r="O364" s="78" t="e">
        <f t="shared" si="66"/>
        <v>#VALUE!</v>
      </c>
      <c r="P364" s="78" t="e">
        <f t="shared" si="67"/>
        <v>#VALUE!</v>
      </c>
      <c r="Q364" s="78" t="e">
        <f t="shared" si="68"/>
        <v>#VALUE!</v>
      </c>
      <c r="R364" s="78" t="e">
        <f t="shared" si="69"/>
        <v>#VALUE!</v>
      </c>
      <c r="S364" s="78" t="s">
        <v>66</v>
      </c>
    </row>
    <row r="365" spans="1:19">
      <c r="A365" s="80" t="e">
        <f t="shared" si="70"/>
        <v>#VALUE!</v>
      </c>
      <c r="B365" s="84" t="e">
        <f t="shared" si="64"/>
        <v>#VALUE!</v>
      </c>
      <c r="C365" s="93" t="s">
        <v>11</v>
      </c>
      <c r="D365" s="100">
        <f>IF(C365="対象期間",COUNTIF(C$357:C365,"対象期間"),"")</f>
        <v>9</v>
      </c>
      <c r="E365" s="108"/>
      <c r="F365" s="117" t="str">
        <f>IF(E365="閉所",COUNTIF(E$357:E365,"閉所"),"")</f>
        <v/>
      </c>
      <c r="G365" s="124"/>
      <c r="H365" s="80" t="e">
        <f t="shared" si="71"/>
        <v>#VALUE!</v>
      </c>
      <c r="I365" s="84" t="e">
        <f t="shared" si="65"/>
        <v>#VALUE!</v>
      </c>
      <c r="J365" s="93" t="s">
        <v>11</v>
      </c>
      <c r="K365" s="100">
        <f>IF(J365="対象期間",COUNTIF(J$357:J365,"対象期間"),"")</f>
        <v>9</v>
      </c>
      <c r="L365" s="108"/>
      <c r="M365" s="117" t="str">
        <f>IF(L365="閉所",COUNTIF(L$357:L365,"閉所"),"")</f>
        <v/>
      </c>
      <c r="N365" s="131"/>
      <c r="O365" s="78" t="e">
        <f t="shared" si="66"/>
        <v>#VALUE!</v>
      </c>
      <c r="P365" s="78" t="e">
        <f t="shared" si="67"/>
        <v>#VALUE!</v>
      </c>
      <c r="Q365" s="78" t="e">
        <f t="shared" si="68"/>
        <v>#VALUE!</v>
      </c>
      <c r="R365" s="78" t="e">
        <f t="shared" si="69"/>
        <v>#VALUE!</v>
      </c>
      <c r="S365" s="78" t="s">
        <v>71</v>
      </c>
    </row>
    <row r="366" spans="1:19">
      <c r="A366" s="80" t="e">
        <f t="shared" si="70"/>
        <v>#VALUE!</v>
      </c>
      <c r="B366" s="84" t="e">
        <f t="shared" si="64"/>
        <v>#VALUE!</v>
      </c>
      <c r="C366" s="93" t="s">
        <v>11</v>
      </c>
      <c r="D366" s="100">
        <f>IF(C366="対象期間",COUNTIF(C$357:C366,"対象期間"),"")</f>
        <v>10</v>
      </c>
      <c r="E366" s="108" t="s">
        <v>29</v>
      </c>
      <c r="F366" s="117">
        <f>IF(E366="閉所",COUNTIF(E$357:E366,"閉所"),"")</f>
        <v>3</v>
      </c>
      <c r="G366" s="124"/>
      <c r="H366" s="80" t="e">
        <f t="shared" si="71"/>
        <v>#VALUE!</v>
      </c>
      <c r="I366" s="84" t="e">
        <f t="shared" si="65"/>
        <v>#VALUE!</v>
      </c>
      <c r="J366" s="93" t="s">
        <v>11</v>
      </c>
      <c r="K366" s="100">
        <f>IF(J366="対象期間",COUNTIF(J$357:J366,"対象期間"),"")</f>
        <v>10</v>
      </c>
      <c r="L366" s="108"/>
      <c r="M366" s="117" t="str">
        <f>IF(L366="閉所",COUNTIF(L$357:L366,"閉所"),"")</f>
        <v/>
      </c>
      <c r="N366" s="131"/>
      <c r="O366" s="78" t="e">
        <f t="shared" si="66"/>
        <v>#VALUE!</v>
      </c>
      <c r="P366" s="78" t="e">
        <f t="shared" si="67"/>
        <v>#VALUE!</v>
      </c>
      <c r="Q366" s="78" t="e">
        <f t="shared" si="68"/>
        <v>#VALUE!</v>
      </c>
      <c r="R366" s="78" t="e">
        <f t="shared" si="69"/>
        <v>#VALUE!</v>
      </c>
    </row>
    <row r="367" spans="1:19">
      <c r="A367" s="80" t="e">
        <f t="shared" si="70"/>
        <v>#VALUE!</v>
      </c>
      <c r="B367" s="84" t="e">
        <f t="shared" si="64"/>
        <v>#VALUE!</v>
      </c>
      <c r="C367" s="93" t="s">
        <v>11</v>
      </c>
      <c r="D367" s="100">
        <f>IF(C367="対象期間",COUNTIF(C$357:C367,"対象期間"),"")</f>
        <v>11</v>
      </c>
      <c r="E367" s="108" t="s">
        <v>29</v>
      </c>
      <c r="F367" s="117">
        <f>IF(E367="閉所",COUNTIF(E$357:E367,"閉所"),"")</f>
        <v>4</v>
      </c>
      <c r="G367" s="124"/>
      <c r="H367" s="80" t="e">
        <f t="shared" si="71"/>
        <v>#VALUE!</v>
      </c>
      <c r="I367" s="84" t="e">
        <f t="shared" si="65"/>
        <v>#VALUE!</v>
      </c>
      <c r="J367" s="93" t="s">
        <v>11</v>
      </c>
      <c r="K367" s="100">
        <f>IF(J367="対象期間",COUNTIF(J$357:J367,"対象期間"),"")</f>
        <v>11</v>
      </c>
      <c r="L367" s="108"/>
      <c r="M367" s="117" t="str">
        <f>IF(L367="閉所",COUNTIF(L$357:L367,"閉所"),"")</f>
        <v/>
      </c>
      <c r="N367" s="131"/>
      <c r="O367" s="78" t="e">
        <f t="shared" si="66"/>
        <v>#VALUE!</v>
      </c>
      <c r="P367" s="78" t="e">
        <f t="shared" si="67"/>
        <v>#VALUE!</v>
      </c>
      <c r="Q367" s="78" t="e">
        <f t="shared" si="68"/>
        <v>#VALUE!</v>
      </c>
      <c r="R367" s="78" t="e">
        <f t="shared" si="69"/>
        <v>#VALUE!</v>
      </c>
      <c r="S367" s="78" t="s">
        <v>29</v>
      </c>
    </row>
    <row r="368" spans="1:19">
      <c r="A368" s="80" t="e">
        <f t="shared" si="70"/>
        <v>#VALUE!</v>
      </c>
      <c r="B368" s="84" t="e">
        <f t="shared" si="64"/>
        <v>#VALUE!</v>
      </c>
      <c r="C368" s="93" t="s">
        <v>11</v>
      </c>
      <c r="D368" s="100">
        <f>IF(C368="対象期間",COUNTIF(C$357:C368,"対象期間"),"")</f>
        <v>12</v>
      </c>
      <c r="E368" s="108"/>
      <c r="F368" s="117" t="str">
        <f>IF(E368="閉所",COUNTIF(E$357:E368,"閉所"),"")</f>
        <v/>
      </c>
      <c r="G368" s="124"/>
      <c r="H368" s="80" t="e">
        <f t="shared" si="71"/>
        <v>#VALUE!</v>
      </c>
      <c r="I368" s="84" t="e">
        <f t="shared" si="65"/>
        <v>#VALUE!</v>
      </c>
      <c r="J368" s="93" t="s">
        <v>11</v>
      </c>
      <c r="K368" s="100">
        <f>IF(J368="対象期間",COUNTIF(J$357:J368,"対象期間"),"")</f>
        <v>12</v>
      </c>
      <c r="L368" s="108"/>
      <c r="M368" s="117" t="str">
        <f>IF(L368="閉所",COUNTIF(L$357:L368,"閉所"),"")</f>
        <v/>
      </c>
      <c r="N368" s="131"/>
      <c r="O368" s="78" t="e">
        <f t="shared" si="66"/>
        <v>#VALUE!</v>
      </c>
      <c r="P368" s="78" t="e">
        <f t="shared" si="67"/>
        <v>#VALUE!</v>
      </c>
      <c r="Q368" s="78" t="e">
        <f t="shared" si="68"/>
        <v>#VALUE!</v>
      </c>
      <c r="R368" s="78" t="e">
        <f t="shared" si="69"/>
        <v>#VALUE!</v>
      </c>
    </row>
    <row r="369" spans="1:19">
      <c r="A369" s="80" t="e">
        <f t="shared" si="70"/>
        <v>#VALUE!</v>
      </c>
      <c r="B369" s="84" t="e">
        <f t="shared" si="64"/>
        <v>#VALUE!</v>
      </c>
      <c r="C369" s="93" t="s">
        <v>11</v>
      </c>
      <c r="D369" s="100">
        <f>IF(C369="対象期間",COUNTIF(C$357:C369,"対象期間"),"")</f>
        <v>13</v>
      </c>
      <c r="E369" s="108"/>
      <c r="F369" s="117" t="str">
        <f>IF(E369="閉所",COUNTIF(E$357:E369,"閉所"),"")</f>
        <v/>
      </c>
      <c r="G369" s="124"/>
      <c r="H369" s="80" t="e">
        <f t="shared" si="71"/>
        <v>#VALUE!</v>
      </c>
      <c r="I369" s="84" t="e">
        <f t="shared" si="65"/>
        <v>#VALUE!</v>
      </c>
      <c r="J369" s="93" t="s">
        <v>11</v>
      </c>
      <c r="K369" s="100">
        <f>IF(J369="対象期間",COUNTIF(J$357:J369,"対象期間"),"")</f>
        <v>13</v>
      </c>
      <c r="L369" s="108"/>
      <c r="M369" s="117" t="str">
        <f>IF(L369="閉所",COUNTIF(L$357:L369,"閉所"),"")</f>
        <v/>
      </c>
      <c r="N369" s="131"/>
      <c r="O369" s="78" t="e">
        <f t="shared" si="66"/>
        <v>#VALUE!</v>
      </c>
      <c r="P369" s="78" t="e">
        <f t="shared" si="67"/>
        <v>#VALUE!</v>
      </c>
      <c r="Q369" s="78" t="e">
        <f t="shared" si="68"/>
        <v>#VALUE!</v>
      </c>
      <c r="R369" s="78" t="e">
        <f t="shared" si="69"/>
        <v>#VALUE!</v>
      </c>
      <c r="S369" s="78" t="s">
        <v>35</v>
      </c>
    </row>
    <row r="370" spans="1:19">
      <c r="A370" s="80" t="e">
        <f t="shared" si="70"/>
        <v>#VALUE!</v>
      </c>
      <c r="B370" s="84" t="e">
        <f t="shared" si="64"/>
        <v>#VALUE!</v>
      </c>
      <c r="C370" s="93" t="s">
        <v>11</v>
      </c>
      <c r="D370" s="100">
        <f>IF(C370="対象期間",COUNTIF(C$357:C370,"対象期間"),"")</f>
        <v>14</v>
      </c>
      <c r="E370" s="108"/>
      <c r="F370" s="117" t="str">
        <f>IF(E370="閉所",COUNTIF(E$357:E370,"閉所"),"")</f>
        <v/>
      </c>
      <c r="G370" s="124"/>
      <c r="H370" s="80" t="e">
        <f t="shared" si="71"/>
        <v>#VALUE!</v>
      </c>
      <c r="I370" s="84" t="e">
        <f t="shared" si="65"/>
        <v>#VALUE!</v>
      </c>
      <c r="J370" s="93" t="s">
        <v>11</v>
      </c>
      <c r="K370" s="100">
        <f>IF(J370="対象期間",COUNTIF(J$357:J370,"対象期間"),"")</f>
        <v>14</v>
      </c>
      <c r="L370" s="108" t="s">
        <v>29</v>
      </c>
      <c r="M370" s="117">
        <f>IF(L370="閉所",COUNTIF(L$357:L370,"閉所"),"")</f>
        <v>4</v>
      </c>
      <c r="N370" s="131"/>
      <c r="O370" s="78" t="e">
        <f t="shared" si="66"/>
        <v>#VALUE!</v>
      </c>
      <c r="P370" s="78" t="e">
        <f t="shared" si="67"/>
        <v>#VALUE!</v>
      </c>
      <c r="Q370" s="78" t="e">
        <f t="shared" si="68"/>
        <v>#VALUE!</v>
      </c>
      <c r="R370" s="78" t="e">
        <f t="shared" si="69"/>
        <v>#VALUE!</v>
      </c>
      <c r="S370" s="78" t="s">
        <v>72</v>
      </c>
    </row>
    <row r="371" spans="1:19">
      <c r="A371" s="80" t="e">
        <f t="shared" si="70"/>
        <v>#VALUE!</v>
      </c>
      <c r="B371" s="84" t="e">
        <f t="shared" si="64"/>
        <v>#VALUE!</v>
      </c>
      <c r="C371" s="93" t="s">
        <v>11</v>
      </c>
      <c r="D371" s="100">
        <f>IF(C371="対象期間",COUNTIF(C$357:C371,"対象期間"),"")</f>
        <v>15</v>
      </c>
      <c r="E371" s="108"/>
      <c r="F371" s="117" t="str">
        <f>IF(E371="閉所",COUNTIF(E$357:E371,"閉所"),"")</f>
        <v/>
      </c>
      <c r="G371" s="124"/>
      <c r="H371" s="80" t="e">
        <f t="shared" si="71"/>
        <v>#VALUE!</v>
      </c>
      <c r="I371" s="84" t="e">
        <f t="shared" si="65"/>
        <v>#VALUE!</v>
      </c>
      <c r="J371" s="93" t="s">
        <v>11</v>
      </c>
      <c r="K371" s="100">
        <f>IF(J371="対象期間",COUNTIF(J$357:J371,"対象期間"),"")</f>
        <v>15</v>
      </c>
      <c r="L371" s="108" t="s">
        <v>29</v>
      </c>
      <c r="M371" s="117">
        <f>IF(L371="閉所",COUNTIF(L$357:L371,"閉所"),"")</f>
        <v>5</v>
      </c>
      <c r="N371" s="131"/>
      <c r="O371" s="78" t="e">
        <f t="shared" si="66"/>
        <v>#VALUE!</v>
      </c>
      <c r="P371" s="78" t="e">
        <f t="shared" si="67"/>
        <v>#VALUE!</v>
      </c>
      <c r="Q371" s="78" t="e">
        <f t="shared" si="68"/>
        <v>#VALUE!</v>
      </c>
      <c r="R371" s="78" t="e">
        <f t="shared" si="69"/>
        <v>#VALUE!</v>
      </c>
      <c r="S371" s="78" t="s">
        <v>73</v>
      </c>
    </row>
    <row r="372" spans="1:19">
      <c r="A372" s="80" t="e">
        <f t="shared" si="70"/>
        <v>#VALUE!</v>
      </c>
      <c r="B372" s="84" t="e">
        <f t="shared" si="64"/>
        <v>#VALUE!</v>
      </c>
      <c r="C372" s="93" t="s">
        <v>11</v>
      </c>
      <c r="D372" s="100">
        <f>IF(C372="対象期間",COUNTIF(C$357:C372,"対象期間"),"")</f>
        <v>16</v>
      </c>
      <c r="E372" s="108"/>
      <c r="F372" s="117" t="str">
        <f>IF(E372="閉所",COUNTIF(E$357:E372,"閉所"),"")</f>
        <v/>
      </c>
      <c r="G372" s="124"/>
      <c r="H372" s="80" t="e">
        <f t="shared" si="71"/>
        <v>#VALUE!</v>
      </c>
      <c r="I372" s="84" t="e">
        <f t="shared" si="65"/>
        <v>#VALUE!</v>
      </c>
      <c r="J372" s="93" t="s">
        <v>11</v>
      </c>
      <c r="K372" s="100">
        <f>IF(J372="対象期間",COUNTIF(J$357:J372,"対象期間"),"")</f>
        <v>16</v>
      </c>
      <c r="L372" s="108"/>
      <c r="M372" s="117" t="str">
        <f>IF(L372="閉所",COUNTIF(L$357:L372,"閉所"),"")</f>
        <v/>
      </c>
      <c r="N372" s="131"/>
      <c r="O372" s="78" t="e">
        <f t="shared" si="66"/>
        <v>#VALUE!</v>
      </c>
      <c r="P372" s="78" t="e">
        <f t="shared" si="67"/>
        <v>#VALUE!</v>
      </c>
      <c r="Q372" s="78" t="e">
        <f t="shared" si="68"/>
        <v>#VALUE!</v>
      </c>
      <c r="R372" s="78" t="e">
        <f t="shared" si="69"/>
        <v>#VALUE!</v>
      </c>
      <c r="S372" s="78" t="s">
        <v>46</v>
      </c>
    </row>
    <row r="373" spans="1:19">
      <c r="A373" s="80" t="e">
        <f t="shared" si="70"/>
        <v>#VALUE!</v>
      </c>
      <c r="B373" s="84" t="e">
        <f t="shared" si="64"/>
        <v>#VALUE!</v>
      </c>
      <c r="C373" s="93" t="s">
        <v>11</v>
      </c>
      <c r="D373" s="100">
        <f>IF(C373="対象期間",COUNTIF(C$357:C373,"対象期間"),"")</f>
        <v>17</v>
      </c>
      <c r="E373" s="108" t="s">
        <v>29</v>
      </c>
      <c r="F373" s="117">
        <f>IF(E373="閉所",COUNTIF(E$357:E373,"閉所"),"")</f>
        <v>5</v>
      </c>
      <c r="G373" s="124"/>
      <c r="H373" s="80" t="e">
        <f t="shared" si="71"/>
        <v>#VALUE!</v>
      </c>
      <c r="I373" s="84" t="e">
        <f t="shared" si="65"/>
        <v>#VALUE!</v>
      </c>
      <c r="J373" s="93" t="s">
        <v>11</v>
      </c>
      <c r="K373" s="100">
        <f>IF(J373="対象期間",COUNTIF(J$357:J373,"対象期間"),"")</f>
        <v>17</v>
      </c>
      <c r="L373" s="108"/>
      <c r="M373" s="117" t="str">
        <f>IF(L373="閉所",COUNTIF(L$357:L373,"閉所"),"")</f>
        <v/>
      </c>
      <c r="N373" s="131"/>
      <c r="O373" s="78" t="e">
        <f t="shared" si="66"/>
        <v>#VALUE!</v>
      </c>
      <c r="P373" s="78" t="e">
        <f t="shared" si="67"/>
        <v>#VALUE!</v>
      </c>
      <c r="Q373" s="78" t="e">
        <f t="shared" si="68"/>
        <v>#VALUE!</v>
      </c>
      <c r="R373" s="78" t="e">
        <f t="shared" si="69"/>
        <v>#VALUE!</v>
      </c>
    </row>
    <row r="374" spans="1:19">
      <c r="A374" s="80" t="e">
        <f t="shared" si="70"/>
        <v>#VALUE!</v>
      </c>
      <c r="B374" s="84" t="e">
        <f t="shared" si="64"/>
        <v>#VALUE!</v>
      </c>
      <c r="C374" s="93" t="s">
        <v>11</v>
      </c>
      <c r="D374" s="100">
        <f>IF(C374="対象期間",COUNTIF(C$357:C374,"対象期間"),"")</f>
        <v>18</v>
      </c>
      <c r="E374" s="108" t="s">
        <v>29</v>
      </c>
      <c r="F374" s="117">
        <f>IF(E374="閉所",COUNTIF(E$357:E374,"閉所"),"")</f>
        <v>6</v>
      </c>
      <c r="G374" s="124"/>
      <c r="H374" s="80" t="e">
        <f t="shared" si="71"/>
        <v>#VALUE!</v>
      </c>
      <c r="I374" s="84" t="e">
        <f t="shared" si="65"/>
        <v>#VALUE!</v>
      </c>
      <c r="J374" s="93" t="s">
        <v>11</v>
      </c>
      <c r="K374" s="100">
        <f>IF(J374="対象期間",COUNTIF(J$357:J374,"対象期間"),"")</f>
        <v>18</v>
      </c>
      <c r="L374" s="108"/>
      <c r="M374" s="117" t="str">
        <f>IF(L374="閉所",COUNTIF(L$357:L374,"閉所"),"")</f>
        <v/>
      </c>
      <c r="N374" s="131"/>
      <c r="O374" s="78" t="e">
        <f t="shared" si="66"/>
        <v>#VALUE!</v>
      </c>
      <c r="P374" s="78" t="e">
        <f t="shared" si="67"/>
        <v>#VALUE!</v>
      </c>
      <c r="Q374" s="78" t="e">
        <f t="shared" si="68"/>
        <v>#VALUE!</v>
      </c>
      <c r="R374" s="78" t="e">
        <f t="shared" si="69"/>
        <v>#VALUE!</v>
      </c>
    </row>
    <row r="375" spans="1:19">
      <c r="A375" s="80" t="e">
        <f t="shared" si="70"/>
        <v>#VALUE!</v>
      </c>
      <c r="B375" s="84" t="e">
        <f t="shared" si="64"/>
        <v>#VALUE!</v>
      </c>
      <c r="C375" s="93" t="s">
        <v>11</v>
      </c>
      <c r="D375" s="100">
        <f>IF(C375="対象期間",COUNTIF(C$357:C375,"対象期間"),"")</f>
        <v>19</v>
      </c>
      <c r="E375" s="108"/>
      <c r="F375" s="117" t="str">
        <f>IF(E375="閉所",COUNTIF(E$357:E375,"閉所"),"")</f>
        <v/>
      </c>
      <c r="G375" s="124"/>
      <c r="H375" s="80" t="e">
        <f t="shared" si="71"/>
        <v>#VALUE!</v>
      </c>
      <c r="I375" s="84" t="e">
        <f t="shared" si="65"/>
        <v>#VALUE!</v>
      </c>
      <c r="J375" s="93" t="s">
        <v>11</v>
      </c>
      <c r="K375" s="100">
        <f>IF(J375="対象期間",COUNTIF(J$357:J375,"対象期間"),"")</f>
        <v>19</v>
      </c>
      <c r="L375" s="108"/>
      <c r="M375" s="117" t="str">
        <f>IF(L375="閉所",COUNTIF(L$357:L375,"閉所"),"")</f>
        <v/>
      </c>
      <c r="N375" s="131"/>
      <c r="O375" s="78" t="e">
        <f t="shared" si="66"/>
        <v>#VALUE!</v>
      </c>
      <c r="P375" s="78" t="e">
        <f t="shared" si="67"/>
        <v>#VALUE!</v>
      </c>
      <c r="Q375" s="78" t="e">
        <f t="shared" si="68"/>
        <v>#VALUE!</v>
      </c>
      <c r="R375" s="78" t="e">
        <f t="shared" si="69"/>
        <v>#VALUE!</v>
      </c>
    </row>
    <row r="376" spans="1:19">
      <c r="A376" s="80" t="e">
        <f t="shared" si="70"/>
        <v>#VALUE!</v>
      </c>
      <c r="B376" s="84" t="e">
        <f t="shared" si="64"/>
        <v>#VALUE!</v>
      </c>
      <c r="C376" s="93" t="s">
        <v>11</v>
      </c>
      <c r="D376" s="100">
        <f>IF(C376="対象期間",COUNTIF(C$357:C376,"対象期間"),"")</f>
        <v>20</v>
      </c>
      <c r="E376" s="108"/>
      <c r="F376" s="117" t="str">
        <f>IF(E376="閉所",COUNTIF(E$357:E376,"閉所"),"")</f>
        <v/>
      </c>
      <c r="G376" s="124"/>
      <c r="H376" s="80" t="e">
        <f t="shared" si="71"/>
        <v>#VALUE!</v>
      </c>
      <c r="I376" s="84" t="e">
        <f t="shared" si="65"/>
        <v>#VALUE!</v>
      </c>
      <c r="J376" s="93" t="s">
        <v>11</v>
      </c>
      <c r="K376" s="100">
        <f>IF(J376="対象期間",COUNTIF(J$357:J376,"対象期間"),"")</f>
        <v>20</v>
      </c>
      <c r="L376" s="108"/>
      <c r="M376" s="117" t="str">
        <f>IF(L376="閉所",COUNTIF(L$357:L376,"閉所"),"")</f>
        <v/>
      </c>
      <c r="N376" s="131"/>
      <c r="O376" s="78" t="e">
        <f t="shared" si="66"/>
        <v>#VALUE!</v>
      </c>
      <c r="P376" s="78" t="e">
        <f t="shared" si="67"/>
        <v>#VALUE!</v>
      </c>
      <c r="Q376" s="78" t="e">
        <f t="shared" si="68"/>
        <v>#VALUE!</v>
      </c>
      <c r="R376" s="78" t="e">
        <f t="shared" si="69"/>
        <v>#VALUE!</v>
      </c>
    </row>
    <row r="377" spans="1:19">
      <c r="A377" s="80" t="e">
        <f t="shared" si="70"/>
        <v>#VALUE!</v>
      </c>
      <c r="B377" s="84" t="e">
        <f t="shared" si="64"/>
        <v>#VALUE!</v>
      </c>
      <c r="C377" s="93" t="s">
        <v>11</v>
      </c>
      <c r="D377" s="100">
        <f>IF(C377="対象期間",COUNTIF(C$357:C377,"対象期間"),"")</f>
        <v>21</v>
      </c>
      <c r="E377" s="108"/>
      <c r="F377" s="117" t="str">
        <f>IF(E377="閉所",COUNTIF(E$357:E377,"閉所"),"")</f>
        <v/>
      </c>
      <c r="G377" s="124"/>
      <c r="H377" s="80" t="e">
        <f t="shared" si="71"/>
        <v>#VALUE!</v>
      </c>
      <c r="I377" s="84" t="e">
        <f t="shared" si="65"/>
        <v>#VALUE!</v>
      </c>
      <c r="J377" s="93" t="s">
        <v>11</v>
      </c>
      <c r="K377" s="100">
        <f>IF(J377="対象期間",COUNTIF(J$357:J377,"対象期間"),"")</f>
        <v>21</v>
      </c>
      <c r="L377" s="108" t="s">
        <v>29</v>
      </c>
      <c r="M377" s="117">
        <f>IF(L377="閉所",COUNTIF(L$357:L377,"閉所"),"")</f>
        <v>6</v>
      </c>
      <c r="N377" s="131"/>
      <c r="O377" s="78" t="e">
        <f t="shared" si="66"/>
        <v>#VALUE!</v>
      </c>
      <c r="P377" s="78" t="e">
        <f t="shared" si="67"/>
        <v>#VALUE!</v>
      </c>
      <c r="Q377" s="78" t="e">
        <f t="shared" si="68"/>
        <v>#VALUE!</v>
      </c>
      <c r="R377" s="78" t="e">
        <f t="shared" si="69"/>
        <v>#VALUE!</v>
      </c>
    </row>
    <row r="378" spans="1:19">
      <c r="A378" s="80" t="e">
        <f t="shared" si="70"/>
        <v>#VALUE!</v>
      </c>
      <c r="B378" s="84" t="e">
        <f t="shared" si="64"/>
        <v>#VALUE!</v>
      </c>
      <c r="C378" s="93" t="s">
        <v>11</v>
      </c>
      <c r="D378" s="100">
        <f>IF(C378="対象期間",COUNTIF(C$357:C378,"対象期間"),"")</f>
        <v>22</v>
      </c>
      <c r="E378" s="108"/>
      <c r="F378" s="117" t="str">
        <f>IF(E378="閉所",COUNTIF(E$357:E378,"閉所"),"")</f>
        <v/>
      </c>
      <c r="G378" s="124"/>
      <c r="H378" s="80" t="e">
        <f t="shared" si="71"/>
        <v>#VALUE!</v>
      </c>
      <c r="I378" s="84" t="e">
        <f t="shared" si="65"/>
        <v>#VALUE!</v>
      </c>
      <c r="J378" s="93" t="s">
        <v>11</v>
      </c>
      <c r="K378" s="100">
        <f>IF(J378="対象期間",COUNTIF(J$357:J378,"対象期間"),"")</f>
        <v>22</v>
      </c>
      <c r="L378" s="108" t="s">
        <v>29</v>
      </c>
      <c r="M378" s="117">
        <f>IF(L378="閉所",COUNTIF(L$357:L378,"閉所"),"")</f>
        <v>7</v>
      </c>
      <c r="N378" s="131"/>
      <c r="O378" s="78" t="e">
        <f t="shared" si="66"/>
        <v>#VALUE!</v>
      </c>
      <c r="P378" s="78" t="e">
        <f t="shared" si="67"/>
        <v>#VALUE!</v>
      </c>
      <c r="Q378" s="78" t="e">
        <f t="shared" si="68"/>
        <v>#VALUE!</v>
      </c>
      <c r="R378" s="78" t="e">
        <f t="shared" si="69"/>
        <v>#VALUE!</v>
      </c>
    </row>
    <row r="379" spans="1:19">
      <c r="A379" s="80" t="e">
        <f t="shared" si="70"/>
        <v>#VALUE!</v>
      </c>
      <c r="B379" s="84" t="e">
        <f t="shared" si="64"/>
        <v>#VALUE!</v>
      </c>
      <c r="C379" s="93" t="s">
        <v>11</v>
      </c>
      <c r="D379" s="100">
        <f>IF(C379="対象期間",COUNTIF(C$357:C379,"対象期間"),"")</f>
        <v>23</v>
      </c>
      <c r="E379" s="108"/>
      <c r="F379" s="117" t="str">
        <f>IF(E379="閉所",COUNTIF(E$357:E379,"閉所"),"")</f>
        <v/>
      </c>
      <c r="G379" s="124"/>
      <c r="H379" s="80" t="e">
        <f t="shared" si="71"/>
        <v>#VALUE!</v>
      </c>
      <c r="I379" s="84" t="e">
        <f t="shared" si="65"/>
        <v>#VALUE!</v>
      </c>
      <c r="J379" s="93" t="s">
        <v>11</v>
      </c>
      <c r="K379" s="100">
        <f>IF(J379="対象期間",COUNTIF(J$357:J379,"対象期間"),"")</f>
        <v>23</v>
      </c>
      <c r="L379" s="108"/>
      <c r="M379" s="117" t="str">
        <f>IF(L379="閉所",COUNTIF(L$357:L379,"閉所"),"")</f>
        <v/>
      </c>
      <c r="N379" s="131"/>
      <c r="O379" s="78" t="e">
        <f t="shared" si="66"/>
        <v>#VALUE!</v>
      </c>
      <c r="P379" s="78" t="e">
        <f t="shared" si="67"/>
        <v>#VALUE!</v>
      </c>
      <c r="Q379" s="78" t="e">
        <f t="shared" si="68"/>
        <v>#VALUE!</v>
      </c>
      <c r="R379" s="78" t="e">
        <f t="shared" si="69"/>
        <v>#VALUE!</v>
      </c>
    </row>
    <row r="380" spans="1:19">
      <c r="A380" s="80" t="e">
        <f t="shared" si="70"/>
        <v>#VALUE!</v>
      </c>
      <c r="B380" s="84" t="e">
        <f t="shared" si="64"/>
        <v>#VALUE!</v>
      </c>
      <c r="C380" s="93" t="s">
        <v>11</v>
      </c>
      <c r="D380" s="100">
        <f>IF(C380="対象期間",COUNTIF(C$357:C380,"対象期間"),"")</f>
        <v>24</v>
      </c>
      <c r="E380" s="108" t="s">
        <v>29</v>
      </c>
      <c r="F380" s="117">
        <f>IF(E380="閉所",COUNTIF(E$357:E380,"閉所"),"")</f>
        <v>7</v>
      </c>
      <c r="G380" s="124"/>
      <c r="H380" s="80" t="e">
        <f t="shared" si="71"/>
        <v>#VALUE!</v>
      </c>
      <c r="I380" s="84" t="e">
        <f t="shared" si="65"/>
        <v>#VALUE!</v>
      </c>
      <c r="J380" s="93" t="s">
        <v>11</v>
      </c>
      <c r="K380" s="100">
        <f>IF(J380="対象期間",COUNTIF(J$357:J380,"対象期間"),"")</f>
        <v>24</v>
      </c>
      <c r="L380" s="108"/>
      <c r="M380" s="117" t="str">
        <f>IF(L380="閉所",COUNTIF(L$357:L380,"閉所"),"")</f>
        <v/>
      </c>
      <c r="N380" s="131"/>
      <c r="O380" s="78" t="e">
        <f t="shared" si="66"/>
        <v>#VALUE!</v>
      </c>
      <c r="P380" s="78" t="e">
        <f t="shared" si="67"/>
        <v>#VALUE!</v>
      </c>
      <c r="Q380" s="78" t="e">
        <f t="shared" si="68"/>
        <v>#VALUE!</v>
      </c>
      <c r="R380" s="78" t="e">
        <f t="shared" si="69"/>
        <v>#VALUE!</v>
      </c>
    </row>
    <row r="381" spans="1:19">
      <c r="A381" s="80" t="e">
        <f t="shared" si="70"/>
        <v>#VALUE!</v>
      </c>
      <c r="B381" s="84" t="e">
        <f t="shared" si="64"/>
        <v>#VALUE!</v>
      </c>
      <c r="C381" s="93" t="s">
        <v>11</v>
      </c>
      <c r="D381" s="100">
        <f>IF(C381="対象期間",COUNTIF(C$357:C381,"対象期間"),"")</f>
        <v>25</v>
      </c>
      <c r="E381" s="108" t="s">
        <v>29</v>
      </c>
      <c r="F381" s="117">
        <f>IF(E381="閉所",COUNTIF(E$357:E381,"閉所"),"")</f>
        <v>8</v>
      </c>
      <c r="G381" s="124"/>
      <c r="H381" s="80" t="e">
        <f t="shared" si="71"/>
        <v>#VALUE!</v>
      </c>
      <c r="I381" s="84" t="e">
        <f t="shared" si="65"/>
        <v>#VALUE!</v>
      </c>
      <c r="J381" s="93" t="s">
        <v>11</v>
      </c>
      <c r="K381" s="100">
        <f>IF(J381="対象期間",COUNTIF(J$357:J381,"対象期間"),"")</f>
        <v>25</v>
      </c>
      <c r="L381" s="108"/>
      <c r="M381" s="117" t="str">
        <f>IF(L381="閉所",COUNTIF(L$357:L381,"閉所"),"")</f>
        <v/>
      </c>
      <c r="N381" s="131"/>
      <c r="O381" s="78" t="e">
        <f t="shared" si="66"/>
        <v>#VALUE!</v>
      </c>
      <c r="P381" s="78" t="e">
        <f t="shared" si="67"/>
        <v>#VALUE!</v>
      </c>
      <c r="Q381" s="78" t="e">
        <f t="shared" si="68"/>
        <v>#VALUE!</v>
      </c>
      <c r="R381" s="78" t="e">
        <f t="shared" si="69"/>
        <v>#VALUE!</v>
      </c>
    </row>
    <row r="382" spans="1:19">
      <c r="A382" s="80" t="e">
        <f t="shared" si="70"/>
        <v>#VALUE!</v>
      </c>
      <c r="B382" s="84" t="e">
        <f t="shared" si="64"/>
        <v>#VALUE!</v>
      </c>
      <c r="C382" s="93" t="s">
        <v>11</v>
      </c>
      <c r="D382" s="100">
        <f>IF(C382="対象期間",COUNTIF(C$357:C382,"対象期間"),"")</f>
        <v>26</v>
      </c>
      <c r="E382" s="108"/>
      <c r="F382" s="117" t="str">
        <f>IF(E382="閉所",COUNTIF(E$357:E382,"閉所"),"")</f>
        <v/>
      </c>
      <c r="G382" s="124"/>
      <c r="H382" s="80" t="e">
        <f t="shared" si="71"/>
        <v>#VALUE!</v>
      </c>
      <c r="I382" s="84" t="e">
        <f t="shared" si="65"/>
        <v>#VALUE!</v>
      </c>
      <c r="J382" s="93" t="s">
        <v>11</v>
      </c>
      <c r="K382" s="100">
        <f>IF(J382="対象期間",COUNTIF(J$357:J382,"対象期間"),"")</f>
        <v>26</v>
      </c>
      <c r="L382" s="108"/>
      <c r="M382" s="117" t="str">
        <f>IF(L382="閉所",COUNTIF(L$357:L382,"閉所"),"")</f>
        <v/>
      </c>
      <c r="N382" s="131"/>
      <c r="O382" s="78" t="e">
        <f t="shared" si="66"/>
        <v>#VALUE!</v>
      </c>
      <c r="P382" s="78" t="e">
        <f t="shared" si="67"/>
        <v>#VALUE!</v>
      </c>
      <c r="Q382" s="78" t="e">
        <f t="shared" si="68"/>
        <v>#VALUE!</v>
      </c>
      <c r="R382" s="78" t="e">
        <f t="shared" si="69"/>
        <v>#VALUE!</v>
      </c>
    </row>
    <row r="383" spans="1:19">
      <c r="A383" s="80" t="e">
        <f t="shared" si="70"/>
        <v>#VALUE!</v>
      </c>
      <c r="B383" s="84" t="e">
        <f t="shared" si="64"/>
        <v>#VALUE!</v>
      </c>
      <c r="C383" s="93" t="s">
        <v>11</v>
      </c>
      <c r="D383" s="100">
        <f>IF(C383="対象期間",COUNTIF(C$357:C383,"対象期間"),"")</f>
        <v>27</v>
      </c>
      <c r="E383" s="108"/>
      <c r="F383" s="117" t="str">
        <f>IF(E383="閉所",COUNTIF(E$357:E383,"閉所"),"")</f>
        <v/>
      </c>
      <c r="G383" s="124"/>
      <c r="H383" s="80" t="e">
        <f t="shared" si="71"/>
        <v>#VALUE!</v>
      </c>
      <c r="I383" s="84" t="e">
        <f t="shared" si="65"/>
        <v>#VALUE!</v>
      </c>
      <c r="J383" s="93" t="s">
        <v>66</v>
      </c>
      <c r="K383" s="100" t="str">
        <f>IF(J383="対象期間",COUNTIF(J$357:J383,"対象期間"),"")</f>
        <v/>
      </c>
      <c r="L383" s="108"/>
      <c r="M383" s="117" t="str">
        <f>IF(L383="閉所",COUNTIF(L$357:L383,"閉所"),"")</f>
        <v/>
      </c>
      <c r="N383" s="131"/>
      <c r="O383" s="78" t="e">
        <f t="shared" si="66"/>
        <v>#VALUE!</v>
      </c>
      <c r="P383" s="78" t="e">
        <f t="shared" si="67"/>
        <v>#VALUE!</v>
      </c>
      <c r="Q383" s="78" t="e">
        <f t="shared" si="68"/>
        <v>#VALUE!</v>
      </c>
      <c r="R383" s="78">
        <f t="shared" si="69"/>
        <v>0</v>
      </c>
    </row>
    <row r="384" spans="1:19">
      <c r="A384" s="80" t="e">
        <f t="shared" si="70"/>
        <v>#VALUE!</v>
      </c>
      <c r="B384" s="84" t="e">
        <f t="shared" si="64"/>
        <v>#VALUE!</v>
      </c>
      <c r="C384" s="93" t="s">
        <v>11</v>
      </c>
      <c r="D384" s="100">
        <f>IF(C384="対象期間",COUNTIF(C$357:C384,"対象期間"),"")</f>
        <v>28</v>
      </c>
      <c r="E384" s="108"/>
      <c r="F384" s="117" t="str">
        <f>IF(E384="閉所",COUNTIF(E$357:E384,"閉所"),"")</f>
        <v/>
      </c>
      <c r="G384" s="124"/>
      <c r="H384" s="80" t="e">
        <f t="shared" si="71"/>
        <v>#VALUE!</v>
      </c>
      <c r="I384" s="84" t="e">
        <f t="shared" si="65"/>
        <v>#VALUE!</v>
      </c>
      <c r="J384" s="93" t="s">
        <v>66</v>
      </c>
      <c r="K384" s="100" t="str">
        <f>IF(J384="対象期間",COUNTIF(J$357:J384,"対象期間"),"")</f>
        <v/>
      </c>
      <c r="L384" s="108"/>
      <c r="M384" s="117" t="str">
        <f>IF(L384="閉所",COUNTIF(L$357:L384,"閉所"),"")</f>
        <v/>
      </c>
      <c r="N384" s="131"/>
      <c r="O384" s="78" t="e">
        <f t="shared" si="66"/>
        <v>#VALUE!</v>
      </c>
      <c r="P384" s="78" t="e">
        <f t="shared" si="67"/>
        <v>#VALUE!</v>
      </c>
      <c r="Q384" s="78" t="e">
        <f t="shared" si="68"/>
        <v>#VALUE!</v>
      </c>
      <c r="R384" s="78">
        <f t="shared" si="69"/>
        <v>0</v>
      </c>
    </row>
    <row r="385" spans="1:19">
      <c r="A385" s="80" t="e">
        <f t="shared" si="70"/>
        <v>#VALUE!</v>
      </c>
      <c r="B385" s="84" t="e">
        <f t="shared" si="64"/>
        <v>#VALUE!</v>
      </c>
      <c r="C385" s="93" t="s">
        <v>11</v>
      </c>
      <c r="D385" s="100">
        <f>IF(C385="対象期間",COUNTIF(C$357:C385,"対象期間"),"")</f>
        <v>29</v>
      </c>
      <c r="E385" s="108"/>
      <c r="F385" s="117" t="str">
        <f>IF(E385="閉所",COUNTIF(E$357:E385,"閉所"),"")</f>
        <v/>
      </c>
      <c r="G385" s="124"/>
      <c r="H385" s="80"/>
      <c r="I385" s="84"/>
      <c r="J385" s="93"/>
      <c r="K385" s="100" t="str">
        <f>IF(J385="対象期間",COUNTIF(J$357:J385,"対象期間"),"")</f>
        <v/>
      </c>
      <c r="L385" s="108"/>
      <c r="M385" s="117" t="str">
        <f>IF(L385="閉所",COUNTIF(L$357:L385,"閉所"),"")</f>
        <v/>
      </c>
      <c r="N385" s="131"/>
      <c r="O385" s="78" t="e">
        <f t="shared" si="66"/>
        <v>#VALUE!</v>
      </c>
      <c r="P385" s="78" t="e">
        <f t="shared" si="67"/>
        <v>#VALUE!</v>
      </c>
      <c r="Q385" s="78">
        <f t="shared" si="68"/>
        <v>7</v>
      </c>
      <c r="R385" s="78">
        <f t="shared" si="69"/>
        <v>0</v>
      </c>
    </row>
    <row r="386" spans="1:19">
      <c r="A386" s="80" t="e">
        <f t="shared" si="70"/>
        <v>#VALUE!</v>
      </c>
      <c r="B386" s="84" t="e">
        <f t="shared" si="64"/>
        <v>#VALUE!</v>
      </c>
      <c r="C386" s="93" t="s">
        <v>11</v>
      </c>
      <c r="D386" s="100">
        <f>IF(C386="対象期間",COUNTIF(C$357:C386,"対象期間"),"")</f>
        <v>30</v>
      </c>
      <c r="E386" s="108"/>
      <c r="F386" s="117" t="str">
        <f>IF(E386="閉所",COUNTIF(E$357:E386,"閉所"),"")</f>
        <v/>
      </c>
      <c r="G386" s="124"/>
      <c r="H386" s="80"/>
      <c r="I386" s="84"/>
      <c r="J386" s="93"/>
      <c r="K386" s="100" t="str">
        <f>IF(J386="対象期間",COUNTIF(J$357:J386,"対象期間"),"")</f>
        <v/>
      </c>
      <c r="L386" s="108"/>
      <c r="M386" s="117" t="str">
        <f>IF(L386="閉所",COUNTIF(L$357:L386,"閉所"),"")</f>
        <v/>
      </c>
      <c r="N386" s="131"/>
      <c r="O386" s="78" t="e">
        <f t="shared" si="66"/>
        <v>#VALUE!</v>
      </c>
      <c r="P386" s="78" t="e">
        <f t="shared" si="67"/>
        <v>#VALUE!</v>
      </c>
      <c r="Q386" s="78">
        <f t="shared" si="68"/>
        <v>7</v>
      </c>
      <c r="R386" s="78">
        <f t="shared" si="69"/>
        <v>0</v>
      </c>
    </row>
    <row r="387" spans="1:19">
      <c r="A387" s="80" t="e">
        <f t="shared" si="70"/>
        <v>#VALUE!</v>
      </c>
      <c r="B387" s="84" t="e">
        <f t="shared" si="64"/>
        <v>#VALUE!</v>
      </c>
      <c r="C387" s="93" t="s">
        <v>11</v>
      </c>
      <c r="D387" s="100">
        <f>IF(C387="対象期間",COUNTIF(C$357:C387,"対象期間"),"")</f>
        <v>31</v>
      </c>
      <c r="E387" s="108" t="s">
        <v>29</v>
      </c>
      <c r="F387" s="117">
        <f>IF(E387="閉所",COUNTIF(E$357:E387,"閉所"),"")</f>
        <v>9</v>
      </c>
      <c r="G387" s="124"/>
      <c r="H387" s="80"/>
      <c r="I387" s="84"/>
      <c r="J387" s="93"/>
      <c r="K387" s="100" t="str">
        <f>IF(J387="対象期間",COUNTIF(J$357:J387,"対象期間"),"")</f>
        <v/>
      </c>
      <c r="L387" s="108"/>
      <c r="M387" s="117" t="str">
        <f>IF(L387="閉所",COUNTIF(L$357:L387,"閉所"),"")</f>
        <v/>
      </c>
      <c r="N387" s="131"/>
      <c r="O387" s="78" t="e">
        <f t="shared" si="66"/>
        <v>#VALUE!</v>
      </c>
      <c r="P387" s="78" t="e">
        <f t="shared" si="67"/>
        <v>#VALUE!</v>
      </c>
      <c r="Q387" s="78">
        <f t="shared" si="68"/>
        <v>7</v>
      </c>
      <c r="R387" s="78">
        <f t="shared" si="69"/>
        <v>0</v>
      </c>
    </row>
    <row r="388" spans="1:19">
      <c r="A388" s="76" t="s">
        <v>26</v>
      </c>
      <c r="F388" s="111"/>
      <c r="G388" s="120" t="str">
        <f>G1</f>
        <v>計画</v>
      </c>
      <c r="H388" s="126"/>
      <c r="I388" s="78"/>
      <c r="J388" s="131"/>
      <c r="K388" s="131"/>
      <c r="L388" s="134"/>
      <c r="M388" s="134"/>
      <c r="N388" s="131"/>
    </row>
    <row r="389" spans="1:19">
      <c r="F389" s="111"/>
      <c r="G389" s="121"/>
      <c r="H389" s="127"/>
      <c r="I389" s="78"/>
      <c r="J389" s="132"/>
      <c r="K389" s="132"/>
      <c r="L389" s="135"/>
      <c r="M389" s="138"/>
      <c r="N389" s="139"/>
    </row>
    <row r="390" spans="1:19" ht="27.75" customHeight="1">
      <c r="A390" s="76" t="s">
        <v>60</v>
      </c>
      <c r="B390" s="81" t="str">
        <f>B3</f>
        <v>令和7年度［第37－Ｚ2202－01号］
清水港新興津緑地トイレ新築工事（機械設備）</v>
      </c>
      <c r="C390" s="81"/>
      <c r="D390" s="81"/>
      <c r="E390" s="81"/>
      <c r="F390" s="81"/>
      <c r="G390" s="81"/>
      <c r="H390" s="81"/>
      <c r="I390" s="130"/>
      <c r="J390" s="132"/>
      <c r="K390" s="132"/>
      <c r="L390" s="136"/>
      <c r="M390" s="139"/>
      <c r="N390" s="139"/>
      <c r="O390" s="78" t="s">
        <v>67</v>
      </c>
    </row>
    <row r="391" spans="1:19" ht="17.25">
      <c r="A391" s="76" t="s">
        <v>43</v>
      </c>
      <c r="B391" s="85">
        <f>B348</f>
        <v>45841</v>
      </c>
      <c r="C391" s="85"/>
      <c r="D391" s="101"/>
      <c r="E391" s="83" t="s">
        <v>64</v>
      </c>
      <c r="F391" s="118">
        <f>F348</f>
        <v>46052</v>
      </c>
      <c r="G391" s="125"/>
      <c r="H391" s="125"/>
      <c r="J391" s="133"/>
      <c r="K391" s="133"/>
      <c r="L391" s="136"/>
      <c r="M391" s="139"/>
      <c r="N391" s="140"/>
    </row>
    <row r="392" spans="1:19" ht="19.5" customHeight="1">
      <c r="B392" s="83"/>
      <c r="C392" s="94" t="s">
        <v>47</v>
      </c>
      <c r="D392" s="102"/>
      <c r="E392" s="110" t="str">
        <f>F392</f>
        <v/>
      </c>
      <c r="F392" s="119" t="str">
        <f>IFERROR(IF(YEAR(M349)&amp;"/"&amp;MONTH(M349)=YEAR(確認用シート!$O$6)&amp;"/"&amp;MONTH(確認用シート!$O$6),"",EDATE(M349,1)),"")</f>
        <v/>
      </c>
      <c r="G392" s="101"/>
      <c r="H392" s="129"/>
      <c r="J392" s="94" t="s">
        <v>47</v>
      </c>
      <c r="K392" s="102"/>
      <c r="L392" s="110" t="str">
        <f>M392</f>
        <v/>
      </c>
      <c r="M392" s="119" t="str">
        <f>IFERROR(IF(YEAR(F392)&amp;"/"&amp;MONTH(F392)=YEAR(確認用シート!$O$6)&amp;"/"&amp;MONTH(確認用シート!$O$6),"",EDATE(F392,1)),"")</f>
        <v/>
      </c>
      <c r="N392" s="141"/>
    </row>
    <row r="393" spans="1:19" ht="19.5" customHeight="1">
      <c r="B393" s="83"/>
      <c r="C393" s="88" t="s">
        <v>54</v>
      </c>
      <c r="D393" s="97"/>
      <c r="E393" s="105">
        <f>COUNTIF(C400:C430,"対象期間")</f>
        <v>31</v>
      </c>
      <c r="F393" s="113"/>
      <c r="G393" s="101"/>
      <c r="H393" s="129"/>
      <c r="J393" s="88" t="s">
        <v>54</v>
      </c>
      <c r="K393" s="97"/>
      <c r="L393" s="105">
        <f>COUNTIF(J400:J430,"対象期間")</f>
        <v>26</v>
      </c>
      <c r="M393" s="113"/>
      <c r="N393" s="141"/>
    </row>
    <row r="394" spans="1:19" ht="19.5" customHeight="1">
      <c r="B394" s="83"/>
      <c r="C394" s="88" t="s">
        <v>5</v>
      </c>
      <c r="D394" s="97"/>
      <c r="E394" s="105">
        <f>COUNTIF(P400:P430,"1")</f>
        <v>0</v>
      </c>
      <c r="F394" s="113"/>
      <c r="G394" s="101"/>
      <c r="H394" s="129"/>
      <c r="J394" s="88" t="s">
        <v>5</v>
      </c>
      <c r="K394" s="97"/>
      <c r="L394" s="105">
        <f>COUNTIF(R400:R430,"1")</f>
        <v>0</v>
      </c>
      <c r="M394" s="113"/>
      <c r="N394" s="141"/>
    </row>
    <row r="395" spans="1:19" ht="19.5" customHeight="1">
      <c r="B395" s="83"/>
      <c r="C395" s="89" t="str">
        <f>"閉所日･率（"&amp;G388&amp;"）"</f>
        <v>閉所日･率（計画）</v>
      </c>
      <c r="D395" s="98"/>
      <c r="E395" s="106">
        <f>COUNT(F400:F430)</f>
        <v>9</v>
      </c>
      <c r="F395" s="114">
        <f>ROUNDDOWN(E395/E393,3)</f>
        <v>0.28999999999999998</v>
      </c>
      <c r="G395" s="101"/>
      <c r="H395" s="129"/>
      <c r="J395" s="89" t="str">
        <f>"閉所日･率（"&amp;G388&amp;"）"</f>
        <v>閉所日･率（計画）</v>
      </c>
      <c r="K395" s="98"/>
      <c r="L395" s="106">
        <f>COUNT(M400:M430)</f>
        <v>7</v>
      </c>
      <c r="M395" s="114">
        <f>ROUNDDOWN(L395/L393,3)</f>
        <v>0.26900000000000002</v>
      </c>
      <c r="N395" s="141"/>
    </row>
    <row r="396" spans="1:19" ht="19.5" customHeight="1">
      <c r="B396" s="83"/>
      <c r="C396" s="90" t="s">
        <v>24</v>
      </c>
      <c r="D396" s="99"/>
      <c r="E396" s="107" t="str">
        <f>IF(F395&gt;=0.285,"4週8休以上",IF(E395&gt;=E394,"4週8休以上","未達成"))</f>
        <v>4週8休以上</v>
      </c>
      <c r="F396" s="115"/>
      <c r="G396" s="101"/>
      <c r="H396" s="129"/>
      <c r="J396" s="90" t="s">
        <v>24</v>
      </c>
      <c r="K396" s="99"/>
      <c r="L396" s="107" t="str">
        <f>IF(M395&gt;=0.285,"4週8休以上",IF(L395&gt;=L394,"4週8休以上","未達成"))</f>
        <v>4週8休以上</v>
      </c>
      <c r="M396" s="115"/>
      <c r="N396" s="141"/>
    </row>
    <row r="397" spans="1:19" ht="19.5" customHeight="1">
      <c r="J397" s="78"/>
      <c r="K397" s="111"/>
      <c r="L397" s="78"/>
      <c r="M397" s="78"/>
    </row>
    <row r="398" spans="1:19" ht="18" customHeight="1">
      <c r="A398" s="79"/>
      <c r="B398" s="79"/>
      <c r="C398" s="91" t="s">
        <v>62</v>
      </c>
      <c r="D398" s="91"/>
      <c r="E398" s="91" t="s">
        <v>61</v>
      </c>
      <c r="F398" s="91"/>
      <c r="H398" s="79"/>
      <c r="I398" s="79"/>
      <c r="J398" s="91" t="s">
        <v>62</v>
      </c>
      <c r="K398" s="91"/>
      <c r="L398" s="91" t="s">
        <v>61</v>
      </c>
      <c r="M398" s="91"/>
      <c r="N398" s="131"/>
    </row>
    <row r="399" spans="1:19">
      <c r="A399" s="79"/>
      <c r="B399" s="79"/>
      <c r="C399" s="92"/>
      <c r="D399" s="92"/>
      <c r="E399" s="92"/>
      <c r="F399" s="92"/>
      <c r="G399" s="123"/>
      <c r="H399" s="79"/>
      <c r="I399" s="79"/>
      <c r="J399" s="92"/>
      <c r="K399" s="92"/>
      <c r="L399" s="92"/>
      <c r="M399" s="92"/>
      <c r="N399" s="131"/>
    </row>
    <row r="400" spans="1:19">
      <c r="A400" s="80" t="e">
        <f>DATE(YEAR(F392),MONTH(F392),1)</f>
        <v>#VALUE!</v>
      </c>
      <c r="B400" s="84" t="e">
        <f t="shared" ref="B400:B430" si="72">TEXT(A400,"(aaa)")</f>
        <v>#VALUE!</v>
      </c>
      <c r="C400" s="93" t="s">
        <v>11</v>
      </c>
      <c r="D400" s="100">
        <f>IF(C400="対象期間",COUNTIF(C$400:C400,"対象期間"),"")</f>
        <v>1</v>
      </c>
      <c r="E400" s="108"/>
      <c r="F400" s="117" t="str">
        <f>IF(E400="閉所",COUNTIF(E$400:E400,"閉所"),"")</f>
        <v/>
      </c>
      <c r="G400" s="124"/>
      <c r="H400" s="80" t="e">
        <f>DATE(YEAR(M392),MONTH(M392),1)</f>
        <v>#VALUE!</v>
      </c>
      <c r="I400" s="84" t="e">
        <f t="shared" ref="I400:I427" si="73">TEXT(H400,"(aaa)")</f>
        <v>#VALUE!</v>
      </c>
      <c r="J400" s="93" t="s">
        <v>11</v>
      </c>
      <c r="K400" s="100">
        <f>IF(J400="対象期間",COUNTIF(J$400:J400,"対象期間"),"")</f>
        <v>1</v>
      </c>
      <c r="L400" s="108" t="s">
        <v>29</v>
      </c>
      <c r="M400" s="117">
        <f>IF(L400="閉所",COUNTIF(L$400:L400,"閉所"),"")</f>
        <v>1</v>
      </c>
      <c r="N400" s="131"/>
      <c r="O400" s="78" t="e">
        <f t="shared" ref="O400:O430" si="74">WEEKDAY(A400)</f>
        <v>#VALUE!</v>
      </c>
      <c r="P400" s="78" t="e">
        <f t="shared" ref="P400:P430" si="75">IF(C400="対象期間",IF(O400=1,1,0))+IF(C400="対象期間",IF(O400=7,1,0))</f>
        <v>#VALUE!</v>
      </c>
      <c r="Q400" s="78" t="e">
        <f t="shared" ref="Q400:Q430" si="76">WEEKDAY(H400)</f>
        <v>#VALUE!</v>
      </c>
      <c r="R400" s="78" t="e">
        <f t="shared" ref="R400:R430" si="77">IF(J400="対象期間",IF(Q400=1,1,0))+IF(J400="対象期間",IF(Q400=7,1,0))</f>
        <v>#VALUE!</v>
      </c>
      <c r="S400" s="78" t="s">
        <v>11</v>
      </c>
    </row>
    <row r="401" spans="1:19">
      <c r="A401" s="80" t="e">
        <f t="shared" ref="A401:A430" si="78">A400+1</f>
        <v>#VALUE!</v>
      </c>
      <c r="B401" s="84" t="e">
        <f t="shared" si="72"/>
        <v>#VALUE!</v>
      </c>
      <c r="C401" s="93" t="s">
        <v>11</v>
      </c>
      <c r="D401" s="100">
        <f>IF(C401="対象期間",COUNTIF(C$400:C401,"対象期間"),"")</f>
        <v>2</v>
      </c>
      <c r="E401" s="108"/>
      <c r="F401" s="117" t="str">
        <f>IF(E401="閉所",COUNTIF(E$400:E401,"閉所"),"")</f>
        <v/>
      </c>
      <c r="G401" s="124"/>
      <c r="H401" s="80" t="e">
        <f t="shared" ref="H401:H427" si="79">H400+1</f>
        <v>#VALUE!</v>
      </c>
      <c r="I401" s="84" t="e">
        <f t="shared" si="73"/>
        <v>#VALUE!</v>
      </c>
      <c r="J401" s="93" t="s">
        <v>11</v>
      </c>
      <c r="K401" s="100">
        <f>IF(J401="対象期間",COUNTIF(J$400:J401,"対象期間"),"")</f>
        <v>2</v>
      </c>
      <c r="L401" s="108"/>
      <c r="M401" s="117" t="str">
        <f>IF(L401="閉所",COUNTIF(L$400:L401,"閉所"),"")</f>
        <v/>
      </c>
      <c r="N401" s="131"/>
      <c r="O401" s="78" t="e">
        <f t="shared" si="74"/>
        <v>#VALUE!</v>
      </c>
      <c r="P401" s="78" t="e">
        <f t="shared" si="75"/>
        <v>#VALUE!</v>
      </c>
      <c r="Q401" s="78" t="e">
        <f t="shared" si="76"/>
        <v>#VALUE!</v>
      </c>
      <c r="R401" s="78" t="e">
        <f t="shared" si="77"/>
        <v>#VALUE!</v>
      </c>
      <c r="S401" s="78" t="s">
        <v>63</v>
      </c>
    </row>
    <row r="402" spans="1:19">
      <c r="A402" s="80" t="e">
        <f t="shared" si="78"/>
        <v>#VALUE!</v>
      </c>
      <c r="B402" s="84" t="e">
        <f t="shared" si="72"/>
        <v>#VALUE!</v>
      </c>
      <c r="C402" s="93" t="s">
        <v>11</v>
      </c>
      <c r="D402" s="100">
        <f>IF(C402="対象期間",COUNTIF(C$400:C402,"対象期間"),"")</f>
        <v>3</v>
      </c>
      <c r="E402" s="108" t="s">
        <v>29</v>
      </c>
      <c r="F402" s="117">
        <f>IF(E402="閉所",COUNTIF(E$400:E402,"閉所"),"")</f>
        <v>1</v>
      </c>
      <c r="G402" s="124"/>
      <c r="H402" s="80" t="e">
        <f t="shared" si="79"/>
        <v>#VALUE!</v>
      </c>
      <c r="I402" s="84" t="e">
        <f t="shared" si="73"/>
        <v>#VALUE!</v>
      </c>
      <c r="J402" s="93" t="s">
        <v>11</v>
      </c>
      <c r="K402" s="100">
        <f>IF(J402="対象期間",COUNTIF(J$400:J402,"対象期間"),"")</f>
        <v>3</v>
      </c>
      <c r="L402" s="108"/>
      <c r="M402" s="117" t="str">
        <f>IF(L402="閉所",COUNTIF(L$400:L402,"閉所"),"")</f>
        <v/>
      </c>
      <c r="N402" s="131"/>
      <c r="O402" s="78" t="e">
        <f t="shared" si="74"/>
        <v>#VALUE!</v>
      </c>
      <c r="P402" s="78" t="e">
        <f t="shared" si="75"/>
        <v>#VALUE!</v>
      </c>
      <c r="Q402" s="78" t="e">
        <f t="shared" si="76"/>
        <v>#VALUE!</v>
      </c>
      <c r="R402" s="78" t="e">
        <f t="shared" si="77"/>
        <v>#VALUE!</v>
      </c>
      <c r="S402" s="78" t="s">
        <v>56</v>
      </c>
    </row>
    <row r="403" spans="1:19">
      <c r="A403" s="80" t="e">
        <f t="shared" si="78"/>
        <v>#VALUE!</v>
      </c>
      <c r="B403" s="84" t="e">
        <f t="shared" si="72"/>
        <v>#VALUE!</v>
      </c>
      <c r="C403" s="93" t="s">
        <v>11</v>
      </c>
      <c r="D403" s="100">
        <f>IF(C403="対象期間",COUNTIF(C$400:C403,"対象期間"),"")</f>
        <v>4</v>
      </c>
      <c r="E403" s="108" t="s">
        <v>29</v>
      </c>
      <c r="F403" s="117">
        <f>IF(E403="閉所",COUNTIF(E$400:E403,"閉所"),"")</f>
        <v>2</v>
      </c>
      <c r="G403" s="124"/>
      <c r="H403" s="80" t="e">
        <f t="shared" si="79"/>
        <v>#VALUE!</v>
      </c>
      <c r="I403" s="84" t="e">
        <f t="shared" si="73"/>
        <v>#VALUE!</v>
      </c>
      <c r="J403" s="93" t="s">
        <v>11</v>
      </c>
      <c r="K403" s="100">
        <f>IF(J403="対象期間",COUNTIF(J$400:J403,"対象期間"),"")</f>
        <v>4</v>
      </c>
      <c r="L403" s="108"/>
      <c r="M403" s="117" t="str">
        <f>IF(L403="閉所",COUNTIF(L$400:L403,"閉所"),"")</f>
        <v/>
      </c>
      <c r="N403" s="131"/>
      <c r="O403" s="78" t="e">
        <f t="shared" si="74"/>
        <v>#VALUE!</v>
      </c>
      <c r="P403" s="78" t="e">
        <f t="shared" si="75"/>
        <v>#VALUE!</v>
      </c>
      <c r="Q403" s="78" t="e">
        <f t="shared" si="76"/>
        <v>#VALUE!</v>
      </c>
      <c r="R403" s="78" t="e">
        <f t="shared" si="77"/>
        <v>#VALUE!</v>
      </c>
      <c r="S403" s="78" t="s">
        <v>65</v>
      </c>
    </row>
    <row r="404" spans="1:19">
      <c r="A404" s="80" t="e">
        <f t="shared" si="78"/>
        <v>#VALUE!</v>
      </c>
      <c r="B404" s="84" t="e">
        <f t="shared" si="72"/>
        <v>#VALUE!</v>
      </c>
      <c r="C404" s="93" t="s">
        <v>11</v>
      </c>
      <c r="D404" s="100">
        <f>IF(C404="対象期間",COUNTIF(C$400:C404,"対象期間"),"")</f>
        <v>5</v>
      </c>
      <c r="E404" s="108"/>
      <c r="F404" s="117" t="str">
        <f>IF(E404="閉所",COUNTIF(E$400:E404,"閉所"),"")</f>
        <v/>
      </c>
      <c r="G404" s="124"/>
      <c r="H404" s="80" t="e">
        <f t="shared" si="79"/>
        <v>#VALUE!</v>
      </c>
      <c r="I404" s="84" t="e">
        <f t="shared" si="73"/>
        <v>#VALUE!</v>
      </c>
      <c r="J404" s="93" t="s">
        <v>11</v>
      </c>
      <c r="K404" s="100">
        <f>IF(J404="対象期間",COUNTIF(J$400:J404,"対象期間"),"")</f>
        <v>5</v>
      </c>
      <c r="L404" s="108"/>
      <c r="M404" s="117" t="str">
        <f>IF(L404="閉所",COUNTIF(L$400:L404,"閉所"),"")</f>
        <v/>
      </c>
      <c r="N404" s="131"/>
      <c r="O404" s="78" t="e">
        <f t="shared" si="74"/>
        <v>#VALUE!</v>
      </c>
      <c r="P404" s="78" t="e">
        <f t="shared" si="75"/>
        <v>#VALUE!</v>
      </c>
      <c r="Q404" s="78" t="e">
        <f t="shared" si="76"/>
        <v>#VALUE!</v>
      </c>
      <c r="R404" s="78" t="e">
        <f t="shared" si="77"/>
        <v>#VALUE!</v>
      </c>
      <c r="S404" s="78" t="s">
        <v>68</v>
      </c>
    </row>
    <row r="405" spans="1:19">
      <c r="A405" s="80" t="e">
        <f t="shared" si="78"/>
        <v>#VALUE!</v>
      </c>
      <c r="B405" s="84" t="e">
        <f t="shared" si="72"/>
        <v>#VALUE!</v>
      </c>
      <c r="C405" s="93" t="s">
        <v>11</v>
      </c>
      <c r="D405" s="100">
        <f>IF(C405="対象期間",COUNTIF(C$400:C405,"対象期間"),"")</f>
        <v>6</v>
      </c>
      <c r="E405" s="108"/>
      <c r="F405" s="117" t="str">
        <f>IF(E405="閉所",COUNTIF(E$400:E405,"閉所"),"")</f>
        <v/>
      </c>
      <c r="G405" s="124"/>
      <c r="H405" s="80" t="e">
        <f t="shared" si="79"/>
        <v>#VALUE!</v>
      </c>
      <c r="I405" s="84" t="e">
        <f t="shared" si="73"/>
        <v>#VALUE!</v>
      </c>
      <c r="J405" s="93" t="s">
        <v>11</v>
      </c>
      <c r="K405" s="100">
        <f>IF(J405="対象期間",COUNTIF(J$400:J405,"対象期間"),"")</f>
        <v>6</v>
      </c>
      <c r="L405" s="108"/>
      <c r="M405" s="117" t="str">
        <f>IF(L405="閉所",COUNTIF(L$400:L405,"閉所"),"")</f>
        <v/>
      </c>
      <c r="N405" s="131"/>
      <c r="O405" s="78" t="e">
        <f t="shared" si="74"/>
        <v>#VALUE!</v>
      </c>
      <c r="P405" s="78" t="e">
        <f t="shared" si="75"/>
        <v>#VALUE!</v>
      </c>
      <c r="Q405" s="78" t="e">
        <f t="shared" si="76"/>
        <v>#VALUE!</v>
      </c>
      <c r="R405" s="78" t="e">
        <f t="shared" si="77"/>
        <v>#VALUE!</v>
      </c>
      <c r="S405" s="78" t="s">
        <v>69</v>
      </c>
    </row>
    <row r="406" spans="1:19">
      <c r="A406" s="80" t="e">
        <f t="shared" si="78"/>
        <v>#VALUE!</v>
      </c>
      <c r="B406" s="84" t="e">
        <f t="shared" si="72"/>
        <v>#VALUE!</v>
      </c>
      <c r="C406" s="93" t="s">
        <v>11</v>
      </c>
      <c r="D406" s="100">
        <f>IF(C406="対象期間",COUNTIF(C$400:C406,"対象期間"),"")</f>
        <v>7</v>
      </c>
      <c r="E406" s="108"/>
      <c r="F406" s="117" t="str">
        <f>IF(E406="閉所",COUNTIF(E$400:E406,"閉所"),"")</f>
        <v/>
      </c>
      <c r="G406" s="124"/>
      <c r="H406" s="80" t="e">
        <f t="shared" si="79"/>
        <v>#VALUE!</v>
      </c>
      <c r="I406" s="84" t="e">
        <f t="shared" si="73"/>
        <v>#VALUE!</v>
      </c>
      <c r="J406" s="93" t="s">
        <v>11</v>
      </c>
      <c r="K406" s="100">
        <f>IF(J406="対象期間",COUNTIF(J$400:J406,"対象期間"),"")</f>
        <v>7</v>
      </c>
      <c r="L406" s="108" t="s">
        <v>29</v>
      </c>
      <c r="M406" s="117">
        <f>IF(L406="閉所",COUNTIF(L$400:L406,"閉所"),"")</f>
        <v>2</v>
      </c>
      <c r="N406" s="131"/>
      <c r="O406" s="78" t="e">
        <f t="shared" si="74"/>
        <v>#VALUE!</v>
      </c>
      <c r="P406" s="78" t="e">
        <f t="shared" si="75"/>
        <v>#VALUE!</v>
      </c>
      <c r="Q406" s="78" t="e">
        <f t="shared" si="76"/>
        <v>#VALUE!</v>
      </c>
      <c r="R406" s="78" t="e">
        <f t="shared" si="77"/>
        <v>#VALUE!</v>
      </c>
      <c r="S406" s="78" t="s">
        <v>70</v>
      </c>
    </row>
    <row r="407" spans="1:19">
      <c r="A407" s="80" t="e">
        <f t="shared" si="78"/>
        <v>#VALUE!</v>
      </c>
      <c r="B407" s="84" t="e">
        <f t="shared" si="72"/>
        <v>#VALUE!</v>
      </c>
      <c r="C407" s="93" t="s">
        <v>11</v>
      </c>
      <c r="D407" s="100">
        <f>IF(C407="対象期間",COUNTIF(C$400:C407,"対象期間"),"")</f>
        <v>8</v>
      </c>
      <c r="E407" s="108"/>
      <c r="F407" s="117" t="str">
        <f>IF(E407="閉所",COUNTIF(E$400:E407,"閉所"),"")</f>
        <v/>
      </c>
      <c r="G407" s="124"/>
      <c r="H407" s="80" t="e">
        <f t="shared" si="79"/>
        <v>#VALUE!</v>
      </c>
      <c r="I407" s="84" t="e">
        <f t="shared" si="73"/>
        <v>#VALUE!</v>
      </c>
      <c r="J407" s="93" t="s">
        <v>11</v>
      </c>
      <c r="K407" s="100">
        <f>IF(J407="対象期間",COUNTIF(J$400:J407,"対象期間"),"")</f>
        <v>8</v>
      </c>
      <c r="L407" s="108" t="s">
        <v>29</v>
      </c>
      <c r="M407" s="117">
        <f>IF(L407="閉所",COUNTIF(L$400:L407,"閉所"),"")</f>
        <v>3</v>
      </c>
      <c r="N407" s="131"/>
      <c r="O407" s="78" t="e">
        <f t="shared" si="74"/>
        <v>#VALUE!</v>
      </c>
      <c r="P407" s="78" t="e">
        <f t="shared" si="75"/>
        <v>#VALUE!</v>
      </c>
      <c r="Q407" s="78" t="e">
        <f t="shared" si="76"/>
        <v>#VALUE!</v>
      </c>
      <c r="R407" s="78" t="e">
        <f t="shared" si="77"/>
        <v>#VALUE!</v>
      </c>
      <c r="S407" s="78" t="s">
        <v>66</v>
      </c>
    </row>
    <row r="408" spans="1:19">
      <c r="A408" s="80" t="e">
        <f t="shared" si="78"/>
        <v>#VALUE!</v>
      </c>
      <c r="B408" s="84" t="e">
        <f t="shared" si="72"/>
        <v>#VALUE!</v>
      </c>
      <c r="C408" s="93" t="s">
        <v>11</v>
      </c>
      <c r="D408" s="100">
        <f>IF(C408="対象期間",COUNTIF(C$400:C408,"対象期間"),"")</f>
        <v>9</v>
      </c>
      <c r="E408" s="108"/>
      <c r="F408" s="117" t="str">
        <f>IF(E408="閉所",COUNTIF(E$400:E408,"閉所"),"")</f>
        <v/>
      </c>
      <c r="G408" s="124"/>
      <c r="H408" s="80" t="e">
        <f t="shared" si="79"/>
        <v>#VALUE!</v>
      </c>
      <c r="I408" s="84" t="e">
        <f t="shared" si="73"/>
        <v>#VALUE!</v>
      </c>
      <c r="J408" s="93" t="s">
        <v>11</v>
      </c>
      <c r="K408" s="100">
        <f>IF(J408="対象期間",COUNTIF(J$400:J408,"対象期間"),"")</f>
        <v>9</v>
      </c>
      <c r="L408" s="108"/>
      <c r="M408" s="117" t="str">
        <f>IF(L408="閉所",COUNTIF(L$400:L408,"閉所"),"")</f>
        <v/>
      </c>
      <c r="N408" s="131"/>
      <c r="O408" s="78" t="e">
        <f t="shared" si="74"/>
        <v>#VALUE!</v>
      </c>
      <c r="P408" s="78" t="e">
        <f t="shared" si="75"/>
        <v>#VALUE!</v>
      </c>
      <c r="Q408" s="78" t="e">
        <f t="shared" si="76"/>
        <v>#VALUE!</v>
      </c>
      <c r="R408" s="78" t="e">
        <f t="shared" si="77"/>
        <v>#VALUE!</v>
      </c>
      <c r="S408" s="78" t="s">
        <v>71</v>
      </c>
    </row>
    <row r="409" spans="1:19">
      <c r="A409" s="80" t="e">
        <f t="shared" si="78"/>
        <v>#VALUE!</v>
      </c>
      <c r="B409" s="84" t="e">
        <f t="shared" si="72"/>
        <v>#VALUE!</v>
      </c>
      <c r="C409" s="93" t="s">
        <v>11</v>
      </c>
      <c r="D409" s="100">
        <f>IF(C409="対象期間",COUNTIF(C$400:C409,"対象期間"),"")</f>
        <v>10</v>
      </c>
      <c r="E409" s="108" t="s">
        <v>29</v>
      </c>
      <c r="F409" s="117">
        <f>IF(E409="閉所",COUNTIF(E$400:E409,"閉所"),"")</f>
        <v>3</v>
      </c>
      <c r="G409" s="124"/>
      <c r="H409" s="80" t="e">
        <f t="shared" si="79"/>
        <v>#VALUE!</v>
      </c>
      <c r="I409" s="84" t="e">
        <f t="shared" si="73"/>
        <v>#VALUE!</v>
      </c>
      <c r="J409" s="93" t="s">
        <v>11</v>
      </c>
      <c r="K409" s="100">
        <f>IF(J409="対象期間",COUNTIF(J$400:J409,"対象期間"),"")</f>
        <v>10</v>
      </c>
      <c r="L409" s="108"/>
      <c r="M409" s="117" t="str">
        <f>IF(L409="閉所",COUNTIF(L$400:L409,"閉所"),"")</f>
        <v/>
      </c>
      <c r="N409" s="131"/>
      <c r="O409" s="78" t="e">
        <f t="shared" si="74"/>
        <v>#VALUE!</v>
      </c>
      <c r="P409" s="78" t="e">
        <f t="shared" si="75"/>
        <v>#VALUE!</v>
      </c>
      <c r="Q409" s="78" t="e">
        <f t="shared" si="76"/>
        <v>#VALUE!</v>
      </c>
      <c r="R409" s="78" t="e">
        <f t="shared" si="77"/>
        <v>#VALUE!</v>
      </c>
    </row>
    <row r="410" spans="1:19">
      <c r="A410" s="80" t="e">
        <f t="shared" si="78"/>
        <v>#VALUE!</v>
      </c>
      <c r="B410" s="84" t="e">
        <f t="shared" si="72"/>
        <v>#VALUE!</v>
      </c>
      <c r="C410" s="93" t="s">
        <v>11</v>
      </c>
      <c r="D410" s="100">
        <f>IF(C410="対象期間",COUNTIF(C$400:C410,"対象期間"),"")</f>
        <v>11</v>
      </c>
      <c r="E410" s="108" t="s">
        <v>29</v>
      </c>
      <c r="F410" s="117">
        <f>IF(E410="閉所",COUNTIF(E$400:E410,"閉所"),"")</f>
        <v>4</v>
      </c>
      <c r="G410" s="124"/>
      <c r="H410" s="80" t="e">
        <f t="shared" si="79"/>
        <v>#VALUE!</v>
      </c>
      <c r="I410" s="84" t="e">
        <f t="shared" si="73"/>
        <v>#VALUE!</v>
      </c>
      <c r="J410" s="93" t="s">
        <v>11</v>
      </c>
      <c r="K410" s="100">
        <f>IF(J410="対象期間",COUNTIF(J$400:J410,"対象期間"),"")</f>
        <v>11</v>
      </c>
      <c r="L410" s="108"/>
      <c r="M410" s="117" t="str">
        <f>IF(L410="閉所",COUNTIF(L$400:L410,"閉所"),"")</f>
        <v/>
      </c>
      <c r="N410" s="131"/>
      <c r="O410" s="78" t="e">
        <f t="shared" si="74"/>
        <v>#VALUE!</v>
      </c>
      <c r="P410" s="78" t="e">
        <f t="shared" si="75"/>
        <v>#VALUE!</v>
      </c>
      <c r="Q410" s="78" t="e">
        <f t="shared" si="76"/>
        <v>#VALUE!</v>
      </c>
      <c r="R410" s="78" t="e">
        <f t="shared" si="77"/>
        <v>#VALUE!</v>
      </c>
      <c r="S410" s="78" t="s">
        <v>29</v>
      </c>
    </row>
    <row r="411" spans="1:19">
      <c r="A411" s="80" t="e">
        <f t="shared" si="78"/>
        <v>#VALUE!</v>
      </c>
      <c r="B411" s="84" t="e">
        <f t="shared" si="72"/>
        <v>#VALUE!</v>
      </c>
      <c r="C411" s="93" t="s">
        <v>11</v>
      </c>
      <c r="D411" s="100">
        <f>IF(C411="対象期間",COUNTIF(C$400:C411,"対象期間"),"")</f>
        <v>12</v>
      </c>
      <c r="E411" s="108"/>
      <c r="F411" s="117" t="str">
        <f>IF(E411="閉所",COUNTIF(E$400:E411,"閉所"),"")</f>
        <v/>
      </c>
      <c r="G411" s="124"/>
      <c r="H411" s="80" t="e">
        <f t="shared" si="79"/>
        <v>#VALUE!</v>
      </c>
      <c r="I411" s="84" t="e">
        <f t="shared" si="73"/>
        <v>#VALUE!</v>
      </c>
      <c r="J411" s="93" t="s">
        <v>11</v>
      </c>
      <c r="K411" s="100">
        <f>IF(J411="対象期間",COUNTIF(J$400:J411,"対象期間"),"")</f>
        <v>12</v>
      </c>
      <c r="L411" s="108"/>
      <c r="M411" s="117" t="str">
        <f>IF(L411="閉所",COUNTIF(L$400:L411,"閉所"),"")</f>
        <v/>
      </c>
      <c r="N411" s="131"/>
      <c r="O411" s="78" t="e">
        <f t="shared" si="74"/>
        <v>#VALUE!</v>
      </c>
      <c r="P411" s="78" t="e">
        <f t="shared" si="75"/>
        <v>#VALUE!</v>
      </c>
      <c r="Q411" s="78" t="e">
        <f t="shared" si="76"/>
        <v>#VALUE!</v>
      </c>
      <c r="R411" s="78" t="e">
        <f t="shared" si="77"/>
        <v>#VALUE!</v>
      </c>
    </row>
    <row r="412" spans="1:19">
      <c r="A412" s="80" t="e">
        <f t="shared" si="78"/>
        <v>#VALUE!</v>
      </c>
      <c r="B412" s="84" t="e">
        <f t="shared" si="72"/>
        <v>#VALUE!</v>
      </c>
      <c r="C412" s="93" t="s">
        <v>11</v>
      </c>
      <c r="D412" s="100">
        <f>IF(C412="対象期間",COUNTIF(C$400:C412,"対象期間"),"")</f>
        <v>13</v>
      </c>
      <c r="E412" s="108"/>
      <c r="F412" s="117" t="str">
        <f>IF(E412="閉所",COUNTIF(E$400:E412,"閉所"),"")</f>
        <v/>
      </c>
      <c r="G412" s="124"/>
      <c r="H412" s="80" t="e">
        <f t="shared" si="79"/>
        <v>#VALUE!</v>
      </c>
      <c r="I412" s="84" t="e">
        <f t="shared" si="73"/>
        <v>#VALUE!</v>
      </c>
      <c r="J412" s="93" t="s">
        <v>11</v>
      </c>
      <c r="K412" s="100">
        <f>IF(J412="対象期間",COUNTIF(J$400:J412,"対象期間"),"")</f>
        <v>13</v>
      </c>
      <c r="L412" s="108"/>
      <c r="M412" s="117" t="str">
        <f>IF(L412="閉所",COUNTIF(L$400:L412,"閉所"),"")</f>
        <v/>
      </c>
      <c r="N412" s="131"/>
      <c r="O412" s="78" t="e">
        <f t="shared" si="74"/>
        <v>#VALUE!</v>
      </c>
      <c r="P412" s="78" t="e">
        <f t="shared" si="75"/>
        <v>#VALUE!</v>
      </c>
      <c r="Q412" s="78" t="e">
        <f t="shared" si="76"/>
        <v>#VALUE!</v>
      </c>
      <c r="R412" s="78" t="e">
        <f t="shared" si="77"/>
        <v>#VALUE!</v>
      </c>
      <c r="S412" s="78" t="s">
        <v>35</v>
      </c>
    </row>
    <row r="413" spans="1:19">
      <c r="A413" s="80" t="e">
        <f t="shared" si="78"/>
        <v>#VALUE!</v>
      </c>
      <c r="B413" s="84" t="e">
        <f t="shared" si="72"/>
        <v>#VALUE!</v>
      </c>
      <c r="C413" s="93" t="s">
        <v>11</v>
      </c>
      <c r="D413" s="100">
        <f>IF(C413="対象期間",COUNTIF(C$400:C413,"対象期間"),"")</f>
        <v>14</v>
      </c>
      <c r="E413" s="108"/>
      <c r="F413" s="117" t="str">
        <f>IF(E413="閉所",COUNTIF(E$400:E413,"閉所"),"")</f>
        <v/>
      </c>
      <c r="G413" s="124"/>
      <c r="H413" s="80" t="e">
        <f t="shared" si="79"/>
        <v>#VALUE!</v>
      </c>
      <c r="I413" s="84" t="e">
        <f t="shared" si="73"/>
        <v>#VALUE!</v>
      </c>
      <c r="J413" s="93" t="s">
        <v>11</v>
      </c>
      <c r="K413" s="100">
        <f>IF(J413="対象期間",COUNTIF(J$400:J413,"対象期間"),"")</f>
        <v>14</v>
      </c>
      <c r="L413" s="108" t="s">
        <v>29</v>
      </c>
      <c r="M413" s="117">
        <f>IF(L413="閉所",COUNTIF(L$400:L413,"閉所"),"")</f>
        <v>4</v>
      </c>
      <c r="N413" s="131"/>
      <c r="O413" s="78" t="e">
        <f t="shared" si="74"/>
        <v>#VALUE!</v>
      </c>
      <c r="P413" s="78" t="e">
        <f t="shared" si="75"/>
        <v>#VALUE!</v>
      </c>
      <c r="Q413" s="78" t="e">
        <f t="shared" si="76"/>
        <v>#VALUE!</v>
      </c>
      <c r="R413" s="78" t="e">
        <f t="shared" si="77"/>
        <v>#VALUE!</v>
      </c>
      <c r="S413" s="78" t="s">
        <v>72</v>
      </c>
    </row>
    <row r="414" spans="1:19">
      <c r="A414" s="80" t="e">
        <f t="shared" si="78"/>
        <v>#VALUE!</v>
      </c>
      <c r="B414" s="84" t="e">
        <f t="shared" si="72"/>
        <v>#VALUE!</v>
      </c>
      <c r="C414" s="93" t="s">
        <v>11</v>
      </c>
      <c r="D414" s="100">
        <f>IF(C414="対象期間",COUNTIF(C$400:C414,"対象期間"),"")</f>
        <v>15</v>
      </c>
      <c r="E414" s="108"/>
      <c r="F414" s="117" t="str">
        <f>IF(E414="閉所",COUNTIF(E$400:E414,"閉所"),"")</f>
        <v/>
      </c>
      <c r="G414" s="124"/>
      <c r="H414" s="80" t="e">
        <f t="shared" si="79"/>
        <v>#VALUE!</v>
      </c>
      <c r="I414" s="84" t="e">
        <f t="shared" si="73"/>
        <v>#VALUE!</v>
      </c>
      <c r="J414" s="93" t="s">
        <v>11</v>
      </c>
      <c r="K414" s="100">
        <f>IF(J414="対象期間",COUNTIF(J$400:J414,"対象期間"),"")</f>
        <v>15</v>
      </c>
      <c r="L414" s="108" t="s">
        <v>29</v>
      </c>
      <c r="M414" s="117">
        <f>IF(L414="閉所",COUNTIF(L$400:L414,"閉所"),"")</f>
        <v>5</v>
      </c>
      <c r="N414" s="131"/>
      <c r="O414" s="78" t="e">
        <f t="shared" si="74"/>
        <v>#VALUE!</v>
      </c>
      <c r="P414" s="78" t="e">
        <f t="shared" si="75"/>
        <v>#VALUE!</v>
      </c>
      <c r="Q414" s="78" t="e">
        <f t="shared" si="76"/>
        <v>#VALUE!</v>
      </c>
      <c r="R414" s="78" t="e">
        <f t="shared" si="77"/>
        <v>#VALUE!</v>
      </c>
      <c r="S414" s="78" t="s">
        <v>73</v>
      </c>
    </row>
    <row r="415" spans="1:19">
      <c r="A415" s="80" t="e">
        <f t="shared" si="78"/>
        <v>#VALUE!</v>
      </c>
      <c r="B415" s="84" t="e">
        <f t="shared" si="72"/>
        <v>#VALUE!</v>
      </c>
      <c r="C415" s="93" t="s">
        <v>11</v>
      </c>
      <c r="D415" s="100">
        <f>IF(C415="対象期間",COUNTIF(C$400:C415,"対象期間"),"")</f>
        <v>16</v>
      </c>
      <c r="E415" s="108"/>
      <c r="F415" s="117" t="str">
        <f>IF(E415="閉所",COUNTIF(E$400:E415,"閉所"),"")</f>
        <v/>
      </c>
      <c r="G415" s="124"/>
      <c r="H415" s="80" t="e">
        <f t="shared" si="79"/>
        <v>#VALUE!</v>
      </c>
      <c r="I415" s="84" t="e">
        <f t="shared" si="73"/>
        <v>#VALUE!</v>
      </c>
      <c r="J415" s="93" t="s">
        <v>11</v>
      </c>
      <c r="K415" s="100">
        <f>IF(J415="対象期間",COUNTIF(J$400:J415,"対象期間"),"")</f>
        <v>16</v>
      </c>
      <c r="L415" s="108"/>
      <c r="M415" s="117" t="str">
        <f>IF(L415="閉所",COUNTIF(L$400:L415,"閉所"),"")</f>
        <v/>
      </c>
      <c r="N415" s="131"/>
      <c r="O415" s="78" t="e">
        <f t="shared" si="74"/>
        <v>#VALUE!</v>
      </c>
      <c r="P415" s="78" t="e">
        <f t="shared" si="75"/>
        <v>#VALUE!</v>
      </c>
      <c r="Q415" s="78" t="e">
        <f t="shared" si="76"/>
        <v>#VALUE!</v>
      </c>
      <c r="R415" s="78" t="e">
        <f t="shared" si="77"/>
        <v>#VALUE!</v>
      </c>
      <c r="S415" s="78" t="s">
        <v>46</v>
      </c>
    </row>
    <row r="416" spans="1:19">
      <c r="A416" s="80" t="e">
        <f t="shared" si="78"/>
        <v>#VALUE!</v>
      </c>
      <c r="B416" s="84" t="e">
        <f t="shared" si="72"/>
        <v>#VALUE!</v>
      </c>
      <c r="C416" s="93" t="s">
        <v>11</v>
      </c>
      <c r="D416" s="100">
        <f>IF(C416="対象期間",COUNTIF(C$400:C416,"対象期間"),"")</f>
        <v>17</v>
      </c>
      <c r="E416" s="108" t="s">
        <v>29</v>
      </c>
      <c r="F416" s="117">
        <f>IF(E416="閉所",COUNTIF(E$400:E416,"閉所"),"")</f>
        <v>5</v>
      </c>
      <c r="G416" s="124"/>
      <c r="H416" s="80" t="e">
        <f t="shared" si="79"/>
        <v>#VALUE!</v>
      </c>
      <c r="I416" s="84" t="e">
        <f t="shared" si="73"/>
        <v>#VALUE!</v>
      </c>
      <c r="J416" s="93" t="s">
        <v>11</v>
      </c>
      <c r="K416" s="100">
        <f>IF(J416="対象期間",COUNTIF(J$400:J416,"対象期間"),"")</f>
        <v>17</v>
      </c>
      <c r="L416" s="108"/>
      <c r="M416" s="117" t="str">
        <f>IF(L416="閉所",COUNTIF(L$400:L416,"閉所"),"")</f>
        <v/>
      </c>
      <c r="N416" s="131"/>
      <c r="O416" s="78" t="e">
        <f t="shared" si="74"/>
        <v>#VALUE!</v>
      </c>
      <c r="P416" s="78" t="e">
        <f t="shared" si="75"/>
        <v>#VALUE!</v>
      </c>
      <c r="Q416" s="78" t="e">
        <f t="shared" si="76"/>
        <v>#VALUE!</v>
      </c>
      <c r="R416" s="78" t="e">
        <f t="shared" si="77"/>
        <v>#VALUE!</v>
      </c>
    </row>
    <row r="417" spans="1:18">
      <c r="A417" s="80" t="e">
        <f t="shared" si="78"/>
        <v>#VALUE!</v>
      </c>
      <c r="B417" s="84" t="e">
        <f t="shared" si="72"/>
        <v>#VALUE!</v>
      </c>
      <c r="C417" s="93" t="s">
        <v>11</v>
      </c>
      <c r="D417" s="100">
        <f>IF(C417="対象期間",COUNTIF(C$400:C417,"対象期間"),"")</f>
        <v>18</v>
      </c>
      <c r="E417" s="108" t="s">
        <v>29</v>
      </c>
      <c r="F417" s="117">
        <f>IF(E417="閉所",COUNTIF(E$400:E417,"閉所"),"")</f>
        <v>6</v>
      </c>
      <c r="G417" s="124"/>
      <c r="H417" s="80" t="e">
        <f t="shared" si="79"/>
        <v>#VALUE!</v>
      </c>
      <c r="I417" s="84" t="e">
        <f t="shared" si="73"/>
        <v>#VALUE!</v>
      </c>
      <c r="J417" s="93" t="s">
        <v>11</v>
      </c>
      <c r="K417" s="100">
        <f>IF(J417="対象期間",COUNTIF(J$400:J417,"対象期間"),"")</f>
        <v>18</v>
      </c>
      <c r="L417" s="108"/>
      <c r="M417" s="117" t="str">
        <f>IF(L417="閉所",COUNTIF(L$400:L417,"閉所"),"")</f>
        <v/>
      </c>
      <c r="N417" s="131"/>
      <c r="O417" s="78" t="e">
        <f t="shared" si="74"/>
        <v>#VALUE!</v>
      </c>
      <c r="P417" s="78" t="e">
        <f t="shared" si="75"/>
        <v>#VALUE!</v>
      </c>
      <c r="Q417" s="78" t="e">
        <f t="shared" si="76"/>
        <v>#VALUE!</v>
      </c>
      <c r="R417" s="78" t="e">
        <f t="shared" si="77"/>
        <v>#VALUE!</v>
      </c>
    </row>
    <row r="418" spans="1:18">
      <c r="A418" s="80" t="e">
        <f t="shared" si="78"/>
        <v>#VALUE!</v>
      </c>
      <c r="B418" s="84" t="e">
        <f t="shared" si="72"/>
        <v>#VALUE!</v>
      </c>
      <c r="C418" s="93" t="s">
        <v>11</v>
      </c>
      <c r="D418" s="100">
        <f>IF(C418="対象期間",COUNTIF(C$400:C418,"対象期間"),"")</f>
        <v>19</v>
      </c>
      <c r="E418" s="108"/>
      <c r="F418" s="117" t="str">
        <f>IF(E418="閉所",COUNTIF(E$400:E418,"閉所"),"")</f>
        <v/>
      </c>
      <c r="G418" s="124"/>
      <c r="H418" s="80" t="e">
        <f t="shared" si="79"/>
        <v>#VALUE!</v>
      </c>
      <c r="I418" s="84" t="e">
        <f t="shared" si="73"/>
        <v>#VALUE!</v>
      </c>
      <c r="J418" s="93" t="s">
        <v>11</v>
      </c>
      <c r="K418" s="100">
        <f>IF(J418="対象期間",COUNTIF(J$400:J418,"対象期間"),"")</f>
        <v>19</v>
      </c>
      <c r="L418" s="108"/>
      <c r="M418" s="117" t="str">
        <f>IF(L418="閉所",COUNTIF(L$400:L418,"閉所"),"")</f>
        <v/>
      </c>
      <c r="N418" s="131"/>
      <c r="O418" s="78" t="e">
        <f t="shared" si="74"/>
        <v>#VALUE!</v>
      </c>
      <c r="P418" s="78" t="e">
        <f t="shared" si="75"/>
        <v>#VALUE!</v>
      </c>
      <c r="Q418" s="78" t="e">
        <f t="shared" si="76"/>
        <v>#VALUE!</v>
      </c>
      <c r="R418" s="78" t="e">
        <f t="shared" si="77"/>
        <v>#VALUE!</v>
      </c>
    </row>
    <row r="419" spans="1:18">
      <c r="A419" s="80" t="e">
        <f t="shared" si="78"/>
        <v>#VALUE!</v>
      </c>
      <c r="B419" s="84" t="e">
        <f t="shared" si="72"/>
        <v>#VALUE!</v>
      </c>
      <c r="C419" s="93" t="s">
        <v>11</v>
      </c>
      <c r="D419" s="100">
        <f>IF(C419="対象期間",COUNTIF(C$400:C419,"対象期間"),"")</f>
        <v>20</v>
      </c>
      <c r="E419" s="108"/>
      <c r="F419" s="117" t="str">
        <f>IF(E419="閉所",COUNTIF(E$400:E419,"閉所"),"")</f>
        <v/>
      </c>
      <c r="G419" s="124"/>
      <c r="H419" s="80" t="e">
        <f t="shared" si="79"/>
        <v>#VALUE!</v>
      </c>
      <c r="I419" s="84" t="e">
        <f t="shared" si="73"/>
        <v>#VALUE!</v>
      </c>
      <c r="J419" s="93" t="s">
        <v>11</v>
      </c>
      <c r="K419" s="100">
        <f>IF(J419="対象期間",COUNTIF(J$400:J419,"対象期間"),"")</f>
        <v>20</v>
      </c>
      <c r="L419" s="108"/>
      <c r="M419" s="117" t="str">
        <f>IF(L419="閉所",COUNTIF(L$400:L419,"閉所"),"")</f>
        <v/>
      </c>
      <c r="N419" s="131"/>
      <c r="O419" s="78" t="e">
        <f t="shared" si="74"/>
        <v>#VALUE!</v>
      </c>
      <c r="P419" s="78" t="e">
        <f t="shared" si="75"/>
        <v>#VALUE!</v>
      </c>
      <c r="Q419" s="78" t="e">
        <f t="shared" si="76"/>
        <v>#VALUE!</v>
      </c>
      <c r="R419" s="78" t="e">
        <f t="shared" si="77"/>
        <v>#VALUE!</v>
      </c>
    </row>
    <row r="420" spans="1:18">
      <c r="A420" s="80" t="e">
        <f t="shared" si="78"/>
        <v>#VALUE!</v>
      </c>
      <c r="B420" s="84" t="e">
        <f t="shared" si="72"/>
        <v>#VALUE!</v>
      </c>
      <c r="C420" s="93" t="s">
        <v>11</v>
      </c>
      <c r="D420" s="100">
        <f>IF(C420="対象期間",COUNTIF(C$400:C420,"対象期間"),"")</f>
        <v>21</v>
      </c>
      <c r="E420" s="108"/>
      <c r="F420" s="117" t="str">
        <f>IF(E420="閉所",COUNTIF(E$400:E420,"閉所"),"")</f>
        <v/>
      </c>
      <c r="G420" s="124"/>
      <c r="H420" s="80" t="e">
        <f t="shared" si="79"/>
        <v>#VALUE!</v>
      </c>
      <c r="I420" s="84" t="e">
        <f t="shared" si="73"/>
        <v>#VALUE!</v>
      </c>
      <c r="J420" s="93" t="s">
        <v>11</v>
      </c>
      <c r="K420" s="100">
        <f>IF(J420="対象期間",COUNTIF(J$400:J420,"対象期間"),"")</f>
        <v>21</v>
      </c>
      <c r="L420" s="108" t="s">
        <v>29</v>
      </c>
      <c r="M420" s="117">
        <f>IF(L420="閉所",COUNTIF(L$400:L420,"閉所"),"")</f>
        <v>6</v>
      </c>
      <c r="N420" s="131"/>
      <c r="O420" s="78" t="e">
        <f t="shared" si="74"/>
        <v>#VALUE!</v>
      </c>
      <c r="P420" s="78" t="e">
        <f t="shared" si="75"/>
        <v>#VALUE!</v>
      </c>
      <c r="Q420" s="78" t="e">
        <f t="shared" si="76"/>
        <v>#VALUE!</v>
      </c>
      <c r="R420" s="78" t="e">
        <f t="shared" si="77"/>
        <v>#VALUE!</v>
      </c>
    </row>
    <row r="421" spans="1:18">
      <c r="A421" s="80" t="e">
        <f t="shared" si="78"/>
        <v>#VALUE!</v>
      </c>
      <c r="B421" s="84" t="e">
        <f t="shared" si="72"/>
        <v>#VALUE!</v>
      </c>
      <c r="C421" s="93" t="s">
        <v>11</v>
      </c>
      <c r="D421" s="100">
        <f>IF(C421="対象期間",COUNTIF(C$400:C421,"対象期間"),"")</f>
        <v>22</v>
      </c>
      <c r="E421" s="108"/>
      <c r="F421" s="117" t="str">
        <f>IF(E421="閉所",COUNTIF(E$400:E421,"閉所"),"")</f>
        <v/>
      </c>
      <c r="G421" s="124"/>
      <c r="H421" s="80" t="e">
        <f t="shared" si="79"/>
        <v>#VALUE!</v>
      </c>
      <c r="I421" s="84" t="e">
        <f t="shared" si="73"/>
        <v>#VALUE!</v>
      </c>
      <c r="J421" s="93" t="s">
        <v>11</v>
      </c>
      <c r="K421" s="100">
        <f>IF(J421="対象期間",COUNTIF(J$400:J421,"対象期間"),"")</f>
        <v>22</v>
      </c>
      <c r="L421" s="108" t="s">
        <v>29</v>
      </c>
      <c r="M421" s="117">
        <f>IF(L421="閉所",COUNTIF(L$400:L421,"閉所"),"")</f>
        <v>7</v>
      </c>
      <c r="N421" s="131"/>
      <c r="O421" s="78" t="e">
        <f t="shared" si="74"/>
        <v>#VALUE!</v>
      </c>
      <c r="P421" s="78" t="e">
        <f t="shared" si="75"/>
        <v>#VALUE!</v>
      </c>
      <c r="Q421" s="78" t="e">
        <f t="shared" si="76"/>
        <v>#VALUE!</v>
      </c>
      <c r="R421" s="78" t="e">
        <f t="shared" si="77"/>
        <v>#VALUE!</v>
      </c>
    </row>
    <row r="422" spans="1:18">
      <c r="A422" s="80" t="e">
        <f t="shared" si="78"/>
        <v>#VALUE!</v>
      </c>
      <c r="B422" s="84" t="e">
        <f t="shared" si="72"/>
        <v>#VALUE!</v>
      </c>
      <c r="C422" s="93" t="s">
        <v>11</v>
      </c>
      <c r="D422" s="100">
        <f>IF(C422="対象期間",COUNTIF(C$400:C422,"対象期間"),"")</f>
        <v>23</v>
      </c>
      <c r="E422" s="108"/>
      <c r="F422" s="117" t="str">
        <f>IF(E422="閉所",COUNTIF(E$400:E422,"閉所"),"")</f>
        <v/>
      </c>
      <c r="G422" s="124"/>
      <c r="H422" s="80" t="e">
        <f t="shared" si="79"/>
        <v>#VALUE!</v>
      </c>
      <c r="I422" s="84" t="e">
        <f t="shared" si="73"/>
        <v>#VALUE!</v>
      </c>
      <c r="J422" s="93" t="s">
        <v>11</v>
      </c>
      <c r="K422" s="100">
        <f>IF(J422="対象期間",COUNTIF(J$400:J422,"対象期間"),"")</f>
        <v>23</v>
      </c>
      <c r="L422" s="108"/>
      <c r="M422" s="117" t="str">
        <f>IF(L422="閉所",COUNTIF(L$400:L422,"閉所"),"")</f>
        <v/>
      </c>
      <c r="N422" s="131"/>
      <c r="O422" s="78" t="e">
        <f t="shared" si="74"/>
        <v>#VALUE!</v>
      </c>
      <c r="P422" s="78" t="e">
        <f t="shared" si="75"/>
        <v>#VALUE!</v>
      </c>
      <c r="Q422" s="78" t="e">
        <f t="shared" si="76"/>
        <v>#VALUE!</v>
      </c>
      <c r="R422" s="78" t="e">
        <f t="shared" si="77"/>
        <v>#VALUE!</v>
      </c>
    </row>
    <row r="423" spans="1:18">
      <c r="A423" s="80" t="e">
        <f t="shared" si="78"/>
        <v>#VALUE!</v>
      </c>
      <c r="B423" s="84" t="e">
        <f t="shared" si="72"/>
        <v>#VALUE!</v>
      </c>
      <c r="C423" s="93" t="s">
        <v>11</v>
      </c>
      <c r="D423" s="100">
        <f>IF(C423="対象期間",COUNTIF(C$400:C423,"対象期間"),"")</f>
        <v>24</v>
      </c>
      <c r="E423" s="108" t="s">
        <v>29</v>
      </c>
      <c r="F423" s="117">
        <f>IF(E423="閉所",COUNTIF(E$400:E423,"閉所"),"")</f>
        <v>7</v>
      </c>
      <c r="G423" s="124"/>
      <c r="H423" s="80" t="e">
        <f t="shared" si="79"/>
        <v>#VALUE!</v>
      </c>
      <c r="I423" s="84" t="e">
        <f t="shared" si="73"/>
        <v>#VALUE!</v>
      </c>
      <c r="J423" s="93" t="s">
        <v>11</v>
      </c>
      <c r="K423" s="100">
        <f>IF(J423="対象期間",COUNTIF(J$400:J423,"対象期間"),"")</f>
        <v>24</v>
      </c>
      <c r="L423" s="108"/>
      <c r="M423" s="117" t="str">
        <f>IF(L423="閉所",COUNTIF(L$400:L423,"閉所"),"")</f>
        <v/>
      </c>
      <c r="N423" s="131"/>
      <c r="O423" s="78" t="e">
        <f t="shared" si="74"/>
        <v>#VALUE!</v>
      </c>
      <c r="P423" s="78" t="e">
        <f t="shared" si="75"/>
        <v>#VALUE!</v>
      </c>
      <c r="Q423" s="78" t="e">
        <f t="shared" si="76"/>
        <v>#VALUE!</v>
      </c>
      <c r="R423" s="78" t="e">
        <f t="shared" si="77"/>
        <v>#VALUE!</v>
      </c>
    </row>
    <row r="424" spans="1:18">
      <c r="A424" s="80" t="e">
        <f t="shared" si="78"/>
        <v>#VALUE!</v>
      </c>
      <c r="B424" s="84" t="e">
        <f t="shared" si="72"/>
        <v>#VALUE!</v>
      </c>
      <c r="C424" s="93" t="s">
        <v>11</v>
      </c>
      <c r="D424" s="100">
        <f>IF(C424="対象期間",COUNTIF(C$400:C424,"対象期間"),"")</f>
        <v>25</v>
      </c>
      <c r="E424" s="108" t="s">
        <v>29</v>
      </c>
      <c r="F424" s="117">
        <f>IF(E424="閉所",COUNTIF(E$400:E424,"閉所"),"")</f>
        <v>8</v>
      </c>
      <c r="G424" s="124"/>
      <c r="H424" s="80" t="e">
        <f t="shared" si="79"/>
        <v>#VALUE!</v>
      </c>
      <c r="I424" s="84" t="e">
        <f t="shared" si="73"/>
        <v>#VALUE!</v>
      </c>
      <c r="J424" s="93" t="s">
        <v>11</v>
      </c>
      <c r="K424" s="100">
        <f>IF(J424="対象期間",COUNTIF(J$400:J424,"対象期間"),"")</f>
        <v>25</v>
      </c>
      <c r="L424" s="108"/>
      <c r="M424" s="117" t="str">
        <f>IF(L424="閉所",COUNTIF(L$400:L424,"閉所"),"")</f>
        <v/>
      </c>
      <c r="N424" s="131"/>
      <c r="O424" s="78" t="e">
        <f t="shared" si="74"/>
        <v>#VALUE!</v>
      </c>
      <c r="P424" s="78" t="e">
        <f t="shared" si="75"/>
        <v>#VALUE!</v>
      </c>
      <c r="Q424" s="78" t="e">
        <f t="shared" si="76"/>
        <v>#VALUE!</v>
      </c>
      <c r="R424" s="78" t="e">
        <f t="shared" si="77"/>
        <v>#VALUE!</v>
      </c>
    </row>
    <row r="425" spans="1:18">
      <c r="A425" s="80" t="e">
        <f t="shared" si="78"/>
        <v>#VALUE!</v>
      </c>
      <c r="B425" s="84" t="e">
        <f t="shared" si="72"/>
        <v>#VALUE!</v>
      </c>
      <c r="C425" s="93" t="s">
        <v>11</v>
      </c>
      <c r="D425" s="100">
        <f>IF(C425="対象期間",COUNTIF(C$400:C425,"対象期間"),"")</f>
        <v>26</v>
      </c>
      <c r="E425" s="108"/>
      <c r="F425" s="117" t="str">
        <f>IF(E425="閉所",COUNTIF(E$400:E425,"閉所"),"")</f>
        <v/>
      </c>
      <c r="G425" s="124"/>
      <c r="H425" s="80" t="e">
        <f t="shared" si="79"/>
        <v>#VALUE!</v>
      </c>
      <c r="I425" s="84" t="e">
        <f t="shared" si="73"/>
        <v>#VALUE!</v>
      </c>
      <c r="J425" s="93" t="s">
        <v>11</v>
      </c>
      <c r="K425" s="100">
        <f>IF(J425="対象期間",COUNTIF(J$400:J425,"対象期間"),"")</f>
        <v>26</v>
      </c>
      <c r="L425" s="108"/>
      <c r="M425" s="117" t="str">
        <f>IF(L425="閉所",COUNTIF(L$400:L425,"閉所"),"")</f>
        <v/>
      </c>
      <c r="N425" s="131"/>
      <c r="O425" s="78" t="e">
        <f t="shared" si="74"/>
        <v>#VALUE!</v>
      </c>
      <c r="P425" s="78" t="e">
        <f t="shared" si="75"/>
        <v>#VALUE!</v>
      </c>
      <c r="Q425" s="78" t="e">
        <f t="shared" si="76"/>
        <v>#VALUE!</v>
      </c>
      <c r="R425" s="78" t="e">
        <f t="shared" si="77"/>
        <v>#VALUE!</v>
      </c>
    </row>
    <row r="426" spans="1:18">
      <c r="A426" s="80" t="e">
        <f t="shared" si="78"/>
        <v>#VALUE!</v>
      </c>
      <c r="B426" s="84" t="e">
        <f t="shared" si="72"/>
        <v>#VALUE!</v>
      </c>
      <c r="C426" s="93" t="s">
        <v>11</v>
      </c>
      <c r="D426" s="100">
        <f>IF(C426="対象期間",COUNTIF(C$400:C426,"対象期間"),"")</f>
        <v>27</v>
      </c>
      <c r="E426" s="108"/>
      <c r="F426" s="117" t="str">
        <f>IF(E426="閉所",COUNTIF(E$400:E426,"閉所"),"")</f>
        <v/>
      </c>
      <c r="G426" s="124"/>
      <c r="H426" s="80" t="e">
        <f t="shared" si="79"/>
        <v>#VALUE!</v>
      </c>
      <c r="I426" s="84" t="e">
        <f t="shared" si="73"/>
        <v>#VALUE!</v>
      </c>
      <c r="J426" s="93" t="s">
        <v>66</v>
      </c>
      <c r="K426" s="100" t="str">
        <f>IF(J426="対象期間",COUNTIF(J$400:J426,"対象期間"),"")</f>
        <v/>
      </c>
      <c r="L426" s="108"/>
      <c r="M426" s="117" t="str">
        <f>IF(L426="閉所",COUNTIF(L$400:L426,"閉所"),"")</f>
        <v/>
      </c>
      <c r="N426" s="131"/>
      <c r="O426" s="78" t="e">
        <f t="shared" si="74"/>
        <v>#VALUE!</v>
      </c>
      <c r="P426" s="78" t="e">
        <f t="shared" si="75"/>
        <v>#VALUE!</v>
      </c>
      <c r="Q426" s="78" t="e">
        <f t="shared" si="76"/>
        <v>#VALUE!</v>
      </c>
      <c r="R426" s="78">
        <f t="shared" si="77"/>
        <v>0</v>
      </c>
    </row>
    <row r="427" spans="1:18">
      <c r="A427" s="80" t="e">
        <f t="shared" si="78"/>
        <v>#VALUE!</v>
      </c>
      <c r="B427" s="84" t="e">
        <f t="shared" si="72"/>
        <v>#VALUE!</v>
      </c>
      <c r="C427" s="93" t="s">
        <v>11</v>
      </c>
      <c r="D427" s="100">
        <f>IF(C427="対象期間",COUNTIF(C$400:C427,"対象期間"),"")</f>
        <v>28</v>
      </c>
      <c r="E427" s="108"/>
      <c r="F427" s="117" t="str">
        <f>IF(E427="閉所",COUNTIF(E$400:E427,"閉所"),"")</f>
        <v/>
      </c>
      <c r="G427" s="124"/>
      <c r="H427" s="80" t="e">
        <f t="shared" si="79"/>
        <v>#VALUE!</v>
      </c>
      <c r="I427" s="84" t="e">
        <f t="shared" si="73"/>
        <v>#VALUE!</v>
      </c>
      <c r="J427" s="93" t="s">
        <v>66</v>
      </c>
      <c r="K427" s="100" t="str">
        <f>IF(J427="対象期間",COUNTIF(J$400:J427,"対象期間"),"")</f>
        <v/>
      </c>
      <c r="L427" s="108"/>
      <c r="M427" s="117" t="str">
        <f>IF(L427="閉所",COUNTIF(L$400:L427,"閉所"),"")</f>
        <v/>
      </c>
      <c r="N427" s="131"/>
      <c r="O427" s="78" t="e">
        <f t="shared" si="74"/>
        <v>#VALUE!</v>
      </c>
      <c r="P427" s="78" t="e">
        <f t="shared" si="75"/>
        <v>#VALUE!</v>
      </c>
      <c r="Q427" s="78" t="e">
        <f t="shared" si="76"/>
        <v>#VALUE!</v>
      </c>
      <c r="R427" s="78">
        <f t="shared" si="77"/>
        <v>0</v>
      </c>
    </row>
    <row r="428" spans="1:18">
      <c r="A428" s="80" t="e">
        <f t="shared" si="78"/>
        <v>#VALUE!</v>
      </c>
      <c r="B428" s="84" t="e">
        <f t="shared" si="72"/>
        <v>#VALUE!</v>
      </c>
      <c r="C428" s="93" t="s">
        <v>11</v>
      </c>
      <c r="D428" s="100">
        <f>IF(C428="対象期間",COUNTIF(C$400:C428,"対象期間"),"")</f>
        <v>29</v>
      </c>
      <c r="E428" s="108"/>
      <c r="F428" s="117" t="str">
        <f>IF(E428="閉所",COUNTIF(E$400:E428,"閉所"),"")</f>
        <v/>
      </c>
      <c r="G428" s="124"/>
      <c r="H428" s="80"/>
      <c r="I428" s="84"/>
      <c r="J428" s="93"/>
      <c r="K428" s="100" t="str">
        <f>IF(J428="対象期間",COUNTIF(J$400:J428,"対象期間"),"")</f>
        <v/>
      </c>
      <c r="L428" s="108"/>
      <c r="M428" s="117" t="str">
        <f>IF(L428="閉所",COUNTIF(L$400:L428,"閉所"),"")</f>
        <v/>
      </c>
      <c r="N428" s="131"/>
      <c r="O428" s="78" t="e">
        <f t="shared" si="74"/>
        <v>#VALUE!</v>
      </c>
      <c r="P428" s="78" t="e">
        <f t="shared" si="75"/>
        <v>#VALUE!</v>
      </c>
      <c r="Q428" s="78">
        <f t="shared" si="76"/>
        <v>7</v>
      </c>
      <c r="R428" s="78">
        <f t="shared" si="77"/>
        <v>0</v>
      </c>
    </row>
    <row r="429" spans="1:18">
      <c r="A429" s="80" t="e">
        <f t="shared" si="78"/>
        <v>#VALUE!</v>
      </c>
      <c r="B429" s="84" t="e">
        <f t="shared" si="72"/>
        <v>#VALUE!</v>
      </c>
      <c r="C429" s="93" t="s">
        <v>11</v>
      </c>
      <c r="D429" s="100">
        <f>IF(C429="対象期間",COUNTIF(C$400:C429,"対象期間"),"")</f>
        <v>30</v>
      </c>
      <c r="E429" s="108"/>
      <c r="F429" s="117" t="str">
        <f>IF(E429="閉所",COUNTIF(E$400:E429,"閉所"),"")</f>
        <v/>
      </c>
      <c r="G429" s="124"/>
      <c r="H429" s="80"/>
      <c r="I429" s="84"/>
      <c r="J429" s="93"/>
      <c r="K429" s="100" t="str">
        <f>IF(J429="対象期間",COUNTIF(J$400:J429,"対象期間"),"")</f>
        <v/>
      </c>
      <c r="L429" s="108"/>
      <c r="M429" s="117" t="str">
        <f>IF(L429="閉所",COUNTIF(L$400:L429,"閉所"),"")</f>
        <v/>
      </c>
      <c r="N429" s="131"/>
      <c r="O429" s="78" t="e">
        <f t="shared" si="74"/>
        <v>#VALUE!</v>
      </c>
      <c r="P429" s="78" t="e">
        <f t="shared" si="75"/>
        <v>#VALUE!</v>
      </c>
      <c r="Q429" s="78">
        <f t="shared" si="76"/>
        <v>7</v>
      </c>
      <c r="R429" s="78">
        <f t="shared" si="77"/>
        <v>0</v>
      </c>
    </row>
    <row r="430" spans="1:18">
      <c r="A430" s="80" t="e">
        <f t="shared" si="78"/>
        <v>#VALUE!</v>
      </c>
      <c r="B430" s="84" t="e">
        <f t="shared" si="72"/>
        <v>#VALUE!</v>
      </c>
      <c r="C430" s="93" t="s">
        <v>11</v>
      </c>
      <c r="D430" s="100">
        <f>IF(C430="対象期間",COUNTIF(C$400:C430,"対象期間"),"")</f>
        <v>31</v>
      </c>
      <c r="E430" s="108" t="s">
        <v>29</v>
      </c>
      <c r="F430" s="117">
        <f>IF(E430="閉所",COUNTIF(E$400:E430,"閉所"),"")</f>
        <v>9</v>
      </c>
      <c r="G430" s="124"/>
      <c r="H430" s="80"/>
      <c r="I430" s="84"/>
      <c r="J430" s="93"/>
      <c r="K430" s="100" t="str">
        <f>IF(J430="対象期間",COUNTIF(J$400:J430,"対象期間"),"")</f>
        <v/>
      </c>
      <c r="L430" s="108"/>
      <c r="M430" s="117" t="str">
        <f>IF(L430="閉所",COUNTIF(L$400:L430,"閉所"),"")</f>
        <v/>
      </c>
      <c r="N430" s="131"/>
      <c r="O430" s="78" t="e">
        <f t="shared" si="74"/>
        <v>#VALUE!</v>
      </c>
      <c r="P430" s="78" t="e">
        <f t="shared" si="75"/>
        <v>#VALUE!</v>
      </c>
      <c r="Q430" s="78">
        <f t="shared" si="76"/>
        <v>7</v>
      </c>
      <c r="R430" s="78">
        <f t="shared" si="77"/>
        <v>0</v>
      </c>
    </row>
    <row r="431" spans="1:18">
      <c r="A431" s="76" t="s">
        <v>26</v>
      </c>
      <c r="F431" s="111"/>
      <c r="G431" s="120" t="str">
        <f>G1</f>
        <v>計画</v>
      </c>
      <c r="H431" s="126"/>
      <c r="I431" s="78"/>
      <c r="J431" s="131"/>
      <c r="K431" s="131"/>
      <c r="L431" s="134"/>
      <c r="M431" s="134"/>
      <c r="N431" s="131"/>
    </row>
    <row r="432" spans="1:18">
      <c r="F432" s="111"/>
      <c r="G432" s="121"/>
      <c r="H432" s="127"/>
      <c r="I432" s="78"/>
      <c r="J432" s="132"/>
      <c r="K432" s="132"/>
      <c r="L432" s="135"/>
      <c r="M432" s="138"/>
      <c r="N432" s="139"/>
    </row>
    <row r="433" spans="1:19" ht="27.75" customHeight="1">
      <c r="A433" s="76" t="s">
        <v>60</v>
      </c>
      <c r="B433" s="81" t="str">
        <f>B3</f>
        <v>令和7年度［第37－Ｚ2202－01号］
清水港新興津緑地トイレ新築工事（機械設備）</v>
      </c>
      <c r="C433" s="81"/>
      <c r="D433" s="81"/>
      <c r="E433" s="81"/>
      <c r="F433" s="81"/>
      <c r="G433" s="81"/>
      <c r="H433" s="81"/>
      <c r="I433" s="130"/>
      <c r="J433" s="132"/>
      <c r="K433" s="132"/>
      <c r="L433" s="136"/>
      <c r="M433" s="139"/>
      <c r="N433" s="139"/>
      <c r="O433" s="78" t="s">
        <v>67</v>
      </c>
    </row>
    <row r="434" spans="1:19" ht="17.25">
      <c r="A434" s="76" t="s">
        <v>43</v>
      </c>
      <c r="B434" s="85">
        <f>B391</f>
        <v>45841</v>
      </c>
      <c r="C434" s="85"/>
      <c r="D434" s="101"/>
      <c r="E434" s="83" t="s">
        <v>64</v>
      </c>
      <c r="F434" s="118">
        <f>F391</f>
        <v>46052</v>
      </c>
      <c r="G434" s="125"/>
      <c r="H434" s="125"/>
      <c r="J434" s="133"/>
      <c r="K434" s="133"/>
      <c r="L434" s="136"/>
      <c r="M434" s="139"/>
      <c r="N434" s="140"/>
    </row>
    <row r="435" spans="1:19" ht="19.5" customHeight="1">
      <c r="B435" s="83"/>
      <c r="C435" s="94" t="s">
        <v>47</v>
      </c>
      <c r="D435" s="102"/>
      <c r="E435" s="110" t="str">
        <f>F435</f>
        <v/>
      </c>
      <c r="F435" s="119" t="str">
        <f>IFERROR(IF(YEAR(M392)&amp;"/"&amp;MONTH(M392)=YEAR(確認用シート!$O$6)&amp;"/"&amp;MONTH(確認用シート!$O$6),"",EDATE(M392,1)),"")</f>
        <v/>
      </c>
      <c r="G435" s="101"/>
      <c r="H435" s="129"/>
      <c r="J435" s="94" t="s">
        <v>47</v>
      </c>
      <c r="K435" s="102"/>
      <c r="L435" s="110" t="str">
        <f>M435</f>
        <v/>
      </c>
      <c r="M435" s="119" t="str">
        <f>IFERROR(IF(YEAR(F435)&amp;"/"&amp;MONTH(F435)=YEAR(確認用シート!$O$6)&amp;"/"&amp;MONTH(確認用シート!$O$6),"",EDATE(F435,1)),"")</f>
        <v/>
      </c>
      <c r="N435" s="141"/>
    </row>
    <row r="436" spans="1:19" ht="19.5" customHeight="1">
      <c r="B436" s="83"/>
      <c r="C436" s="88" t="s">
        <v>54</v>
      </c>
      <c r="D436" s="97"/>
      <c r="E436" s="105">
        <f>COUNTIF(C443:C473,"対象期間")</f>
        <v>31</v>
      </c>
      <c r="F436" s="113"/>
      <c r="G436" s="101"/>
      <c r="H436" s="129"/>
      <c r="J436" s="88" t="s">
        <v>54</v>
      </c>
      <c r="K436" s="97"/>
      <c r="L436" s="105">
        <f>COUNTIF(J443:J473,"対象期間")</f>
        <v>26</v>
      </c>
      <c r="M436" s="113"/>
      <c r="N436" s="141"/>
    </row>
    <row r="437" spans="1:19" ht="19.5" customHeight="1">
      <c r="B437" s="83"/>
      <c r="C437" s="88" t="s">
        <v>5</v>
      </c>
      <c r="D437" s="97"/>
      <c r="E437" s="105">
        <f>COUNTIF(P443:P473,"1")</f>
        <v>0</v>
      </c>
      <c r="F437" s="113"/>
      <c r="G437" s="101"/>
      <c r="H437" s="129"/>
      <c r="J437" s="88" t="s">
        <v>5</v>
      </c>
      <c r="K437" s="97"/>
      <c r="L437" s="105">
        <f>COUNTIF(R443:R473,"1")</f>
        <v>0</v>
      </c>
      <c r="M437" s="113"/>
      <c r="N437" s="141"/>
    </row>
    <row r="438" spans="1:19" ht="19.5" customHeight="1">
      <c r="B438" s="83"/>
      <c r="C438" s="89" t="str">
        <f>"閉所日･率（"&amp;G431&amp;"）"</f>
        <v>閉所日･率（計画）</v>
      </c>
      <c r="D438" s="98"/>
      <c r="E438" s="106">
        <f>COUNT(F443:F473)</f>
        <v>9</v>
      </c>
      <c r="F438" s="114">
        <f>ROUNDDOWN(E438/E436,3)</f>
        <v>0.28999999999999998</v>
      </c>
      <c r="G438" s="101"/>
      <c r="H438" s="129"/>
      <c r="J438" s="89" t="str">
        <f>"閉所日･率（"&amp;G431&amp;"）"</f>
        <v>閉所日･率（計画）</v>
      </c>
      <c r="K438" s="98"/>
      <c r="L438" s="106">
        <f>COUNT(M443:M473)</f>
        <v>7</v>
      </c>
      <c r="M438" s="114">
        <f>ROUNDDOWN(L438/L436,3)</f>
        <v>0.26900000000000002</v>
      </c>
      <c r="N438" s="141"/>
    </row>
    <row r="439" spans="1:19" ht="19.5" customHeight="1">
      <c r="B439" s="83"/>
      <c r="C439" s="90" t="s">
        <v>24</v>
      </c>
      <c r="D439" s="99"/>
      <c r="E439" s="107" t="str">
        <f>IF(F438&gt;=0.285,"4週8休以上",IF(E438&gt;=E437,"4週8休以上","未達成"))</f>
        <v>4週8休以上</v>
      </c>
      <c r="F439" s="115"/>
      <c r="G439" s="101"/>
      <c r="H439" s="129"/>
      <c r="J439" s="90" t="s">
        <v>24</v>
      </c>
      <c r="K439" s="99"/>
      <c r="L439" s="107" t="str">
        <f>IF(M438&gt;=0.285,"4週8休以上",IF(L438&gt;=L437,"4週8休以上","未達成"))</f>
        <v>4週8休以上</v>
      </c>
      <c r="M439" s="115"/>
      <c r="N439" s="141"/>
    </row>
    <row r="440" spans="1:19" ht="19.5" customHeight="1">
      <c r="J440" s="78"/>
      <c r="K440" s="111"/>
      <c r="L440" s="78"/>
      <c r="M440" s="78"/>
    </row>
    <row r="441" spans="1:19" ht="18" customHeight="1">
      <c r="A441" s="79"/>
      <c r="B441" s="79"/>
      <c r="C441" s="91" t="s">
        <v>62</v>
      </c>
      <c r="D441" s="91"/>
      <c r="E441" s="91" t="s">
        <v>61</v>
      </c>
      <c r="F441" s="91"/>
      <c r="H441" s="79"/>
      <c r="I441" s="79"/>
      <c r="J441" s="91" t="s">
        <v>62</v>
      </c>
      <c r="K441" s="91"/>
      <c r="L441" s="91" t="s">
        <v>61</v>
      </c>
      <c r="M441" s="91"/>
      <c r="N441" s="131"/>
    </row>
    <row r="442" spans="1:19">
      <c r="A442" s="79"/>
      <c r="B442" s="79"/>
      <c r="C442" s="92"/>
      <c r="D442" s="92"/>
      <c r="E442" s="92"/>
      <c r="F442" s="92"/>
      <c r="G442" s="123"/>
      <c r="H442" s="79"/>
      <c r="I442" s="79"/>
      <c r="J442" s="92"/>
      <c r="K442" s="92"/>
      <c r="L442" s="92"/>
      <c r="M442" s="92"/>
      <c r="N442" s="131"/>
    </row>
    <row r="443" spans="1:19">
      <c r="A443" s="80" t="e">
        <f>DATE(YEAR(F435),MONTH(F435),1)</f>
        <v>#VALUE!</v>
      </c>
      <c r="B443" s="84" t="e">
        <f t="shared" ref="B443:B473" si="80">TEXT(A443,"(aaa)")</f>
        <v>#VALUE!</v>
      </c>
      <c r="C443" s="93" t="s">
        <v>11</v>
      </c>
      <c r="D443" s="100">
        <f>IF(C443="対象期間",COUNTIF(C$443:C443,"対象期間"),"")</f>
        <v>1</v>
      </c>
      <c r="E443" s="108"/>
      <c r="F443" s="117" t="str">
        <f>IF(E443="閉所",COUNTIF(E$443:E443,"閉所"),"")</f>
        <v/>
      </c>
      <c r="G443" s="124"/>
      <c r="H443" s="80" t="e">
        <f>DATE(YEAR(M435),MONTH(M435),1)</f>
        <v>#VALUE!</v>
      </c>
      <c r="I443" s="84" t="e">
        <f t="shared" ref="I443:I470" si="81">TEXT(H443,"(aaa)")</f>
        <v>#VALUE!</v>
      </c>
      <c r="J443" s="93" t="s">
        <v>11</v>
      </c>
      <c r="K443" s="100">
        <f>IF(J443="対象期間",COUNTIF(J$443:J443,"対象期間"),"")</f>
        <v>1</v>
      </c>
      <c r="L443" s="108" t="s">
        <v>29</v>
      </c>
      <c r="M443" s="117">
        <f>IF(L443="閉所",COUNTIF(L$443:L443,"閉所"),"")</f>
        <v>1</v>
      </c>
      <c r="N443" s="131"/>
      <c r="O443" s="78" t="e">
        <f t="shared" ref="O443:O473" si="82">WEEKDAY(A443)</f>
        <v>#VALUE!</v>
      </c>
      <c r="P443" s="78" t="e">
        <f t="shared" ref="P443:P473" si="83">IF(C443="対象期間",IF(O443=1,1,0))+IF(C443="対象期間",IF(O443=7,1,0))</f>
        <v>#VALUE!</v>
      </c>
      <c r="Q443" s="78" t="e">
        <f t="shared" ref="Q443:Q473" si="84">WEEKDAY(H443)</f>
        <v>#VALUE!</v>
      </c>
      <c r="R443" s="78" t="e">
        <f t="shared" ref="R443:R473" si="85">IF(J443="対象期間",IF(Q443=1,1,0))+IF(J443="対象期間",IF(Q443=7,1,0))</f>
        <v>#VALUE!</v>
      </c>
      <c r="S443" s="78" t="s">
        <v>11</v>
      </c>
    </row>
    <row r="444" spans="1:19">
      <c r="A444" s="80" t="e">
        <f t="shared" ref="A444:A473" si="86">A443+1</f>
        <v>#VALUE!</v>
      </c>
      <c r="B444" s="84" t="e">
        <f t="shared" si="80"/>
        <v>#VALUE!</v>
      </c>
      <c r="C444" s="93" t="s">
        <v>11</v>
      </c>
      <c r="D444" s="100">
        <f>IF(C444="対象期間",COUNTIF(C$443:C444,"対象期間"),"")</f>
        <v>2</v>
      </c>
      <c r="E444" s="108"/>
      <c r="F444" s="117" t="str">
        <f>IF(E444="閉所",COUNTIF(E$443:E444,"閉所"),"")</f>
        <v/>
      </c>
      <c r="G444" s="124"/>
      <c r="H444" s="80" t="e">
        <f t="shared" ref="H444:H470" si="87">H443+1</f>
        <v>#VALUE!</v>
      </c>
      <c r="I444" s="84" t="e">
        <f t="shared" si="81"/>
        <v>#VALUE!</v>
      </c>
      <c r="J444" s="93" t="s">
        <v>11</v>
      </c>
      <c r="K444" s="100">
        <f>IF(J444="対象期間",COUNTIF(J$443:J444,"対象期間"),"")</f>
        <v>2</v>
      </c>
      <c r="L444" s="108"/>
      <c r="M444" s="117" t="str">
        <f>IF(L444="閉所",COUNTIF(L$443:L444,"閉所"),"")</f>
        <v/>
      </c>
      <c r="N444" s="131"/>
      <c r="O444" s="78" t="e">
        <f t="shared" si="82"/>
        <v>#VALUE!</v>
      </c>
      <c r="P444" s="78" t="e">
        <f t="shared" si="83"/>
        <v>#VALUE!</v>
      </c>
      <c r="Q444" s="78" t="e">
        <f t="shared" si="84"/>
        <v>#VALUE!</v>
      </c>
      <c r="R444" s="78" t="e">
        <f t="shared" si="85"/>
        <v>#VALUE!</v>
      </c>
      <c r="S444" s="78" t="s">
        <v>63</v>
      </c>
    </row>
    <row r="445" spans="1:19">
      <c r="A445" s="80" t="e">
        <f t="shared" si="86"/>
        <v>#VALUE!</v>
      </c>
      <c r="B445" s="84" t="e">
        <f t="shared" si="80"/>
        <v>#VALUE!</v>
      </c>
      <c r="C445" s="93" t="s">
        <v>11</v>
      </c>
      <c r="D445" s="100">
        <f>IF(C445="対象期間",COUNTIF(C$443:C445,"対象期間"),"")</f>
        <v>3</v>
      </c>
      <c r="E445" s="108" t="s">
        <v>29</v>
      </c>
      <c r="F445" s="117">
        <f>IF(E445="閉所",COUNTIF(E$443:E445,"閉所"),"")</f>
        <v>1</v>
      </c>
      <c r="G445" s="124"/>
      <c r="H445" s="80" t="e">
        <f t="shared" si="87"/>
        <v>#VALUE!</v>
      </c>
      <c r="I445" s="84" t="e">
        <f t="shared" si="81"/>
        <v>#VALUE!</v>
      </c>
      <c r="J445" s="93" t="s">
        <v>11</v>
      </c>
      <c r="K445" s="100">
        <f>IF(J445="対象期間",COUNTIF(J$443:J445,"対象期間"),"")</f>
        <v>3</v>
      </c>
      <c r="L445" s="108"/>
      <c r="M445" s="117" t="str">
        <f>IF(L445="閉所",COUNTIF(L$443:L445,"閉所"),"")</f>
        <v/>
      </c>
      <c r="N445" s="131"/>
      <c r="O445" s="78" t="e">
        <f t="shared" si="82"/>
        <v>#VALUE!</v>
      </c>
      <c r="P445" s="78" t="e">
        <f t="shared" si="83"/>
        <v>#VALUE!</v>
      </c>
      <c r="Q445" s="78" t="e">
        <f t="shared" si="84"/>
        <v>#VALUE!</v>
      </c>
      <c r="R445" s="78" t="e">
        <f t="shared" si="85"/>
        <v>#VALUE!</v>
      </c>
      <c r="S445" s="78" t="s">
        <v>56</v>
      </c>
    </row>
    <row r="446" spans="1:19">
      <c r="A446" s="80" t="e">
        <f t="shared" si="86"/>
        <v>#VALUE!</v>
      </c>
      <c r="B446" s="84" t="e">
        <f t="shared" si="80"/>
        <v>#VALUE!</v>
      </c>
      <c r="C446" s="93" t="s">
        <v>11</v>
      </c>
      <c r="D446" s="100">
        <f>IF(C446="対象期間",COUNTIF(C$443:C446,"対象期間"),"")</f>
        <v>4</v>
      </c>
      <c r="E446" s="108" t="s">
        <v>29</v>
      </c>
      <c r="F446" s="117">
        <f>IF(E446="閉所",COUNTIF(E$443:E446,"閉所"),"")</f>
        <v>2</v>
      </c>
      <c r="G446" s="124"/>
      <c r="H446" s="80" t="e">
        <f t="shared" si="87"/>
        <v>#VALUE!</v>
      </c>
      <c r="I446" s="84" t="e">
        <f t="shared" si="81"/>
        <v>#VALUE!</v>
      </c>
      <c r="J446" s="93" t="s">
        <v>11</v>
      </c>
      <c r="K446" s="100">
        <f>IF(J446="対象期間",COUNTIF(J$443:J446,"対象期間"),"")</f>
        <v>4</v>
      </c>
      <c r="L446" s="108"/>
      <c r="M446" s="117" t="str">
        <f>IF(L446="閉所",COUNTIF(L$443:L446,"閉所"),"")</f>
        <v/>
      </c>
      <c r="N446" s="131"/>
      <c r="O446" s="78" t="e">
        <f t="shared" si="82"/>
        <v>#VALUE!</v>
      </c>
      <c r="P446" s="78" t="e">
        <f t="shared" si="83"/>
        <v>#VALUE!</v>
      </c>
      <c r="Q446" s="78" t="e">
        <f t="shared" si="84"/>
        <v>#VALUE!</v>
      </c>
      <c r="R446" s="78" t="e">
        <f t="shared" si="85"/>
        <v>#VALUE!</v>
      </c>
      <c r="S446" s="78" t="s">
        <v>65</v>
      </c>
    </row>
    <row r="447" spans="1:19">
      <c r="A447" s="80" t="e">
        <f t="shared" si="86"/>
        <v>#VALUE!</v>
      </c>
      <c r="B447" s="84" t="e">
        <f t="shared" si="80"/>
        <v>#VALUE!</v>
      </c>
      <c r="C447" s="93" t="s">
        <v>11</v>
      </c>
      <c r="D447" s="100">
        <f>IF(C447="対象期間",COUNTIF(C$443:C447,"対象期間"),"")</f>
        <v>5</v>
      </c>
      <c r="E447" s="108"/>
      <c r="F447" s="117" t="str">
        <f>IF(E447="閉所",COUNTIF(E$443:E447,"閉所"),"")</f>
        <v/>
      </c>
      <c r="G447" s="124"/>
      <c r="H447" s="80" t="e">
        <f t="shared" si="87"/>
        <v>#VALUE!</v>
      </c>
      <c r="I447" s="84" t="e">
        <f t="shared" si="81"/>
        <v>#VALUE!</v>
      </c>
      <c r="J447" s="93" t="s">
        <v>11</v>
      </c>
      <c r="K447" s="100">
        <f>IF(J447="対象期間",COUNTIF(J$443:J447,"対象期間"),"")</f>
        <v>5</v>
      </c>
      <c r="L447" s="108"/>
      <c r="M447" s="117" t="str">
        <f>IF(L447="閉所",COUNTIF(L$443:L447,"閉所"),"")</f>
        <v/>
      </c>
      <c r="N447" s="131"/>
      <c r="O447" s="78" t="e">
        <f t="shared" si="82"/>
        <v>#VALUE!</v>
      </c>
      <c r="P447" s="78" t="e">
        <f t="shared" si="83"/>
        <v>#VALUE!</v>
      </c>
      <c r="Q447" s="78" t="e">
        <f t="shared" si="84"/>
        <v>#VALUE!</v>
      </c>
      <c r="R447" s="78" t="e">
        <f t="shared" si="85"/>
        <v>#VALUE!</v>
      </c>
      <c r="S447" s="78" t="s">
        <v>68</v>
      </c>
    </row>
    <row r="448" spans="1:19">
      <c r="A448" s="80" t="e">
        <f t="shared" si="86"/>
        <v>#VALUE!</v>
      </c>
      <c r="B448" s="84" t="e">
        <f t="shared" si="80"/>
        <v>#VALUE!</v>
      </c>
      <c r="C448" s="93" t="s">
        <v>11</v>
      </c>
      <c r="D448" s="100">
        <f>IF(C448="対象期間",COUNTIF(C$443:C448,"対象期間"),"")</f>
        <v>6</v>
      </c>
      <c r="E448" s="108"/>
      <c r="F448" s="117" t="str">
        <f>IF(E448="閉所",COUNTIF(E$443:E448,"閉所"),"")</f>
        <v/>
      </c>
      <c r="G448" s="124"/>
      <c r="H448" s="80" t="e">
        <f t="shared" si="87"/>
        <v>#VALUE!</v>
      </c>
      <c r="I448" s="84" t="e">
        <f t="shared" si="81"/>
        <v>#VALUE!</v>
      </c>
      <c r="J448" s="93" t="s">
        <v>11</v>
      </c>
      <c r="K448" s="100">
        <f>IF(J448="対象期間",COUNTIF(J$443:J448,"対象期間"),"")</f>
        <v>6</v>
      </c>
      <c r="L448" s="108"/>
      <c r="M448" s="117" t="str">
        <f>IF(L448="閉所",COUNTIF(L$443:L448,"閉所"),"")</f>
        <v/>
      </c>
      <c r="N448" s="131"/>
      <c r="O448" s="78" t="e">
        <f t="shared" si="82"/>
        <v>#VALUE!</v>
      </c>
      <c r="P448" s="78" t="e">
        <f t="shared" si="83"/>
        <v>#VALUE!</v>
      </c>
      <c r="Q448" s="78" t="e">
        <f t="shared" si="84"/>
        <v>#VALUE!</v>
      </c>
      <c r="R448" s="78" t="e">
        <f t="shared" si="85"/>
        <v>#VALUE!</v>
      </c>
      <c r="S448" s="78" t="s">
        <v>69</v>
      </c>
    </row>
    <row r="449" spans="1:19">
      <c r="A449" s="80" t="e">
        <f t="shared" si="86"/>
        <v>#VALUE!</v>
      </c>
      <c r="B449" s="84" t="e">
        <f t="shared" si="80"/>
        <v>#VALUE!</v>
      </c>
      <c r="C449" s="93" t="s">
        <v>11</v>
      </c>
      <c r="D449" s="100">
        <f>IF(C449="対象期間",COUNTIF(C$443:C449,"対象期間"),"")</f>
        <v>7</v>
      </c>
      <c r="E449" s="108"/>
      <c r="F449" s="117" t="str">
        <f>IF(E449="閉所",COUNTIF(E$443:E449,"閉所"),"")</f>
        <v/>
      </c>
      <c r="G449" s="124"/>
      <c r="H449" s="80" t="e">
        <f t="shared" si="87"/>
        <v>#VALUE!</v>
      </c>
      <c r="I449" s="84" t="e">
        <f t="shared" si="81"/>
        <v>#VALUE!</v>
      </c>
      <c r="J449" s="93" t="s">
        <v>11</v>
      </c>
      <c r="K449" s="100">
        <f>IF(J449="対象期間",COUNTIF(J$443:J449,"対象期間"),"")</f>
        <v>7</v>
      </c>
      <c r="L449" s="108" t="s">
        <v>29</v>
      </c>
      <c r="M449" s="117">
        <f>IF(L449="閉所",COUNTIF(L$443:L449,"閉所"),"")</f>
        <v>2</v>
      </c>
      <c r="N449" s="131"/>
      <c r="O449" s="78" t="e">
        <f t="shared" si="82"/>
        <v>#VALUE!</v>
      </c>
      <c r="P449" s="78" t="e">
        <f t="shared" si="83"/>
        <v>#VALUE!</v>
      </c>
      <c r="Q449" s="78" t="e">
        <f t="shared" si="84"/>
        <v>#VALUE!</v>
      </c>
      <c r="R449" s="78" t="e">
        <f t="shared" si="85"/>
        <v>#VALUE!</v>
      </c>
      <c r="S449" s="78" t="s">
        <v>70</v>
      </c>
    </row>
    <row r="450" spans="1:19">
      <c r="A450" s="80" t="e">
        <f t="shared" si="86"/>
        <v>#VALUE!</v>
      </c>
      <c r="B450" s="84" t="e">
        <f t="shared" si="80"/>
        <v>#VALUE!</v>
      </c>
      <c r="C450" s="93" t="s">
        <v>11</v>
      </c>
      <c r="D450" s="100">
        <f>IF(C450="対象期間",COUNTIF(C$443:C450,"対象期間"),"")</f>
        <v>8</v>
      </c>
      <c r="E450" s="108"/>
      <c r="F450" s="117" t="str">
        <f>IF(E450="閉所",COUNTIF(E$443:E450,"閉所"),"")</f>
        <v/>
      </c>
      <c r="G450" s="124"/>
      <c r="H450" s="80" t="e">
        <f t="shared" si="87"/>
        <v>#VALUE!</v>
      </c>
      <c r="I450" s="84" t="e">
        <f t="shared" si="81"/>
        <v>#VALUE!</v>
      </c>
      <c r="J450" s="93" t="s">
        <v>11</v>
      </c>
      <c r="K450" s="100">
        <f>IF(J450="対象期間",COUNTIF(J$443:J450,"対象期間"),"")</f>
        <v>8</v>
      </c>
      <c r="L450" s="108" t="s">
        <v>29</v>
      </c>
      <c r="M450" s="117">
        <f>IF(L450="閉所",COUNTIF(L$443:L450,"閉所"),"")</f>
        <v>3</v>
      </c>
      <c r="N450" s="131"/>
      <c r="O450" s="78" t="e">
        <f t="shared" si="82"/>
        <v>#VALUE!</v>
      </c>
      <c r="P450" s="78" t="e">
        <f t="shared" si="83"/>
        <v>#VALUE!</v>
      </c>
      <c r="Q450" s="78" t="e">
        <f t="shared" si="84"/>
        <v>#VALUE!</v>
      </c>
      <c r="R450" s="78" t="e">
        <f t="shared" si="85"/>
        <v>#VALUE!</v>
      </c>
      <c r="S450" s="78" t="s">
        <v>66</v>
      </c>
    </row>
    <row r="451" spans="1:19">
      <c r="A451" s="80" t="e">
        <f t="shared" si="86"/>
        <v>#VALUE!</v>
      </c>
      <c r="B451" s="84" t="e">
        <f t="shared" si="80"/>
        <v>#VALUE!</v>
      </c>
      <c r="C451" s="93" t="s">
        <v>11</v>
      </c>
      <c r="D451" s="100">
        <f>IF(C451="対象期間",COUNTIF(C$443:C451,"対象期間"),"")</f>
        <v>9</v>
      </c>
      <c r="E451" s="108"/>
      <c r="F451" s="117" t="str">
        <f>IF(E451="閉所",COUNTIF(E$443:E451,"閉所"),"")</f>
        <v/>
      </c>
      <c r="G451" s="124"/>
      <c r="H451" s="80" t="e">
        <f t="shared" si="87"/>
        <v>#VALUE!</v>
      </c>
      <c r="I451" s="84" t="e">
        <f t="shared" si="81"/>
        <v>#VALUE!</v>
      </c>
      <c r="J451" s="93" t="s">
        <v>11</v>
      </c>
      <c r="K451" s="100">
        <f>IF(J451="対象期間",COUNTIF(J$443:J451,"対象期間"),"")</f>
        <v>9</v>
      </c>
      <c r="L451" s="108"/>
      <c r="M451" s="117" t="str">
        <f>IF(L451="閉所",COUNTIF(L$443:L451,"閉所"),"")</f>
        <v/>
      </c>
      <c r="N451" s="131"/>
      <c r="O451" s="78" t="e">
        <f t="shared" si="82"/>
        <v>#VALUE!</v>
      </c>
      <c r="P451" s="78" t="e">
        <f t="shared" si="83"/>
        <v>#VALUE!</v>
      </c>
      <c r="Q451" s="78" t="e">
        <f t="shared" si="84"/>
        <v>#VALUE!</v>
      </c>
      <c r="R451" s="78" t="e">
        <f t="shared" si="85"/>
        <v>#VALUE!</v>
      </c>
      <c r="S451" s="78" t="s">
        <v>71</v>
      </c>
    </row>
    <row r="452" spans="1:19">
      <c r="A452" s="80" t="e">
        <f t="shared" si="86"/>
        <v>#VALUE!</v>
      </c>
      <c r="B452" s="84" t="e">
        <f t="shared" si="80"/>
        <v>#VALUE!</v>
      </c>
      <c r="C452" s="93" t="s">
        <v>11</v>
      </c>
      <c r="D452" s="100">
        <f>IF(C452="対象期間",COUNTIF(C$443:C452,"対象期間"),"")</f>
        <v>10</v>
      </c>
      <c r="E452" s="108" t="s">
        <v>29</v>
      </c>
      <c r="F452" s="117">
        <f>IF(E452="閉所",COUNTIF(E$443:E452,"閉所"),"")</f>
        <v>3</v>
      </c>
      <c r="G452" s="124"/>
      <c r="H452" s="80" t="e">
        <f t="shared" si="87"/>
        <v>#VALUE!</v>
      </c>
      <c r="I452" s="84" t="e">
        <f t="shared" si="81"/>
        <v>#VALUE!</v>
      </c>
      <c r="J452" s="93" t="s">
        <v>11</v>
      </c>
      <c r="K452" s="100">
        <f>IF(J452="対象期間",COUNTIF(J$443:J452,"対象期間"),"")</f>
        <v>10</v>
      </c>
      <c r="L452" s="108"/>
      <c r="M452" s="117" t="str">
        <f>IF(L452="閉所",COUNTIF(L$443:L452,"閉所"),"")</f>
        <v/>
      </c>
      <c r="N452" s="131"/>
      <c r="O452" s="78" t="e">
        <f t="shared" si="82"/>
        <v>#VALUE!</v>
      </c>
      <c r="P452" s="78" t="e">
        <f t="shared" si="83"/>
        <v>#VALUE!</v>
      </c>
      <c r="Q452" s="78" t="e">
        <f t="shared" si="84"/>
        <v>#VALUE!</v>
      </c>
      <c r="R452" s="78" t="e">
        <f t="shared" si="85"/>
        <v>#VALUE!</v>
      </c>
    </row>
    <row r="453" spans="1:19">
      <c r="A453" s="80" t="e">
        <f t="shared" si="86"/>
        <v>#VALUE!</v>
      </c>
      <c r="B453" s="84" t="e">
        <f t="shared" si="80"/>
        <v>#VALUE!</v>
      </c>
      <c r="C453" s="93" t="s">
        <v>11</v>
      </c>
      <c r="D453" s="100">
        <f>IF(C453="対象期間",COUNTIF(C$443:C453,"対象期間"),"")</f>
        <v>11</v>
      </c>
      <c r="E453" s="108" t="s">
        <v>29</v>
      </c>
      <c r="F453" s="117">
        <f>IF(E453="閉所",COUNTIF(E$443:E453,"閉所"),"")</f>
        <v>4</v>
      </c>
      <c r="G453" s="124"/>
      <c r="H453" s="80" t="e">
        <f t="shared" si="87"/>
        <v>#VALUE!</v>
      </c>
      <c r="I453" s="84" t="e">
        <f t="shared" si="81"/>
        <v>#VALUE!</v>
      </c>
      <c r="J453" s="93" t="s">
        <v>11</v>
      </c>
      <c r="K453" s="100">
        <f>IF(J453="対象期間",COUNTIF(J$443:J453,"対象期間"),"")</f>
        <v>11</v>
      </c>
      <c r="L453" s="108"/>
      <c r="M453" s="117" t="str">
        <f>IF(L453="閉所",COUNTIF(L$443:L453,"閉所"),"")</f>
        <v/>
      </c>
      <c r="N453" s="131"/>
      <c r="O453" s="78" t="e">
        <f t="shared" si="82"/>
        <v>#VALUE!</v>
      </c>
      <c r="P453" s="78" t="e">
        <f t="shared" si="83"/>
        <v>#VALUE!</v>
      </c>
      <c r="Q453" s="78" t="e">
        <f t="shared" si="84"/>
        <v>#VALUE!</v>
      </c>
      <c r="R453" s="78" t="e">
        <f t="shared" si="85"/>
        <v>#VALUE!</v>
      </c>
      <c r="S453" s="78" t="s">
        <v>29</v>
      </c>
    </row>
    <row r="454" spans="1:19">
      <c r="A454" s="80" t="e">
        <f t="shared" si="86"/>
        <v>#VALUE!</v>
      </c>
      <c r="B454" s="84" t="e">
        <f t="shared" si="80"/>
        <v>#VALUE!</v>
      </c>
      <c r="C454" s="93" t="s">
        <v>11</v>
      </c>
      <c r="D454" s="100">
        <f>IF(C454="対象期間",COUNTIF(C$443:C454,"対象期間"),"")</f>
        <v>12</v>
      </c>
      <c r="E454" s="108"/>
      <c r="F454" s="117" t="str">
        <f>IF(E454="閉所",COUNTIF(E$443:E454,"閉所"),"")</f>
        <v/>
      </c>
      <c r="G454" s="124"/>
      <c r="H454" s="80" t="e">
        <f t="shared" si="87"/>
        <v>#VALUE!</v>
      </c>
      <c r="I454" s="84" t="e">
        <f t="shared" si="81"/>
        <v>#VALUE!</v>
      </c>
      <c r="J454" s="93" t="s">
        <v>11</v>
      </c>
      <c r="K454" s="100">
        <f>IF(J454="対象期間",COUNTIF(J$443:J454,"対象期間"),"")</f>
        <v>12</v>
      </c>
      <c r="L454" s="108"/>
      <c r="M454" s="117" t="str">
        <f>IF(L454="閉所",COUNTIF(L$443:L454,"閉所"),"")</f>
        <v/>
      </c>
      <c r="N454" s="131"/>
      <c r="O454" s="78" t="e">
        <f t="shared" si="82"/>
        <v>#VALUE!</v>
      </c>
      <c r="P454" s="78" t="e">
        <f t="shared" si="83"/>
        <v>#VALUE!</v>
      </c>
      <c r="Q454" s="78" t="e">
        <f t="shared" si="84"/>
        <v>#VALUE!</v>
      </c>
      <c r="R454" s="78" t="e">
        <f t="shared" si="85"/>
        <v>#VALUE!</v>
      </c>
    </row>
    <row r="455" spans="1:19">
      <c r="A455" s="80" t="e">
        <f t="shared" si="86"/>
        <v>#VALUE!</v>
      </c>
      <c r="B455" s="84" t="e">
        <f t="shared" si="80"/>
        <v>#VALUE!</v>
      </c>
      <c r="C455" s="93" t="s">
        <v>11</v>
      </c>
      <c r="D455" s="100">
        <f>IF(C455="対象期間",COUNTIF(C$443:C455,"対象期間"),"")</f>
        <v>13</v>
      </c>
      <c r="E455" s="108"/>
      <c r="F455" s="117" t="str">
        <f>IF(E455="閉所",COUNTIF(E$443:E455,"閉所"),"")</f>
        <v/>
      </c>
      <c r="G455" s="124"/>
      <c r="H455" s="80" t="e">
        <f t="shared" si="87"/>
        <v>#VALUE!</v>
      </c>
      <c r="I455" s="84" t="e">
        <f t="shared" si="81"/>
        <v>#VALUE!</v>
      </c>
      <c r="J455" s="93" t="s">
        <v>11</v>
      </c>
      <c r="K455" s="100">
        <f>IF(J455="対象期間",COUNTIF(J$443:J455,"対象期間"),"")</f>
        <v>13</v>
      </c>
      <c r="L455" s="108"/>
      <c r="M455" s="117" t="str">
        <f>IF(L455="閉所",COUNTIF(L$443:L455,"閉所"),"")</f>
        <v/>
      </c>
      <c r="N455" s="131"/>
      <c r="O455" s="78" t="e">
        <f t="shared" si="82"/>
        <v>#VALUE!</v>
      </c>
      <c r="P455" s="78" t="e">
        <f t="shared" si="83"/>
        <v>#VALUE!</v>
      </c>
      <c r="Q455" s="78" t="e">
        <f t="shared" si="84"/>
        <v>#VALUE!</v>
      </c>
      <c r="R455" s="78" t="e">
        <f t="shared" si="85"/>
        <v>#VALUE!</v>
      </c>
      <c r="S455" s="78" t="s">
        <v>35</v>
      </c>
    </row>
    <row r="456" spans="1:19">
      <c r="A456" s="80" t="e">
        <f t="shared" si="86"/>
        <v>#VALUE!</v>
      </c>
      <c r="B456" s="84" t="e">
        <f t="shared" si="80"/>
        <v>#VALUE!</v>
      </c>
      <c r="C456" s="93" t="s">
        <v>11</v>
      </c>
      <c r="D456" s="100">
        <f>IF(C456="対象期間",COUNTIF(C$443:C456,"対象期間"),"")</f>
        <v>14</v>
      </c>
      <c r="E456" s="108"/>
      <c r="F456" s="117" t="str">
        <f>IF(E456="閉所",COUNTIF(E$443:E456,"閉所"),"")</f>
        <v/>
      </c>
      <c r="G456" s="124"/>
      <c r="H456" s="80" t="e">
        <f t="shared" si="87"/>
        <v>#VALUE!</v>
      </c>
      <c r="I456" s="84" t="e">
        <f t="shared" si="81"/>
        <v>#VALUE!</v>
      </c>
      <c r="J456" s="93" t="s">
        <v>11</v>
      </c>
      <c r="K456" s="100">
        <f>IF(J456="対象期間",COUNTIF(J$443:J456,"対象期間"),"")</f>
        <v>14</v>
      </c>
      <c r="L456" s="108" t="s">
        <v>29</v>
      </c>
      <c r="M456" s="117">
        <f>IF(L456="閉所",COUNTIF(L$443:L456,"閉所"),"")</f>
        <v>4</v>
      </c>
      <c r="N456" s="131"/>
      <c r="O456" s="78" t="e">
        <f t="shared" si="82"/>
        <v>#VALUE!</v>
      </c>
      <c r="P456" s="78" t="e">
        <f t="shared" si="83"/>
        <v>#VALUE!</v>
      </c>
      <c r="Q456" s="78" t="e">
        <f t="shared" si="84"/>
        <v>#VALUE!</v>
      </c>
      <c r="R456" s="78" t="e">
        <f t="shared" si="85"/>
        <v>#VALUE!</v>
      </c>
      <c r="S456" s="78" t="s">
        <v>72</v>
      </c>
    </row>
    <row r="457" spans="1:19">
      <c r="A457" s="80" t="e">
        <f t="shared" si="86"/>
        <v>#VALUE!</v>
      </c>
      <c r="B457" s="84" t="e">
        <f t="shared" si="80"/>
        <v>#VALUE!</v>
      </c>
      <c r="C457" s="93" t="s">
        <v>11</v>
      </c>
      <c r="D457" s="100">
        <f>IF(C457="対象期間",COUNTIF(C$443:C457,"対象期間"),"")</f>
        <v>15</v>
      </c>
      <c r="E457" s="108"/>
      <c r="F457" s="117" t="str">
        <f>IF(E457="閉所",COUNTIF(E$443:E457,"閉所"),"")</f>
        <v/>
      </c>
      <c r="G457" s="124"/>
      <c r="H457" s="80" t="e">
        <f t="shared" si="87"/>
        <v>#VALUE!</v>
      </c>
      <c r="I457" s="84" t="e">
        <f t="shared" si="81"/>
        <v>#VALUE!</v>
      </c>
      <c r="J457" s="93" t="s">
        <v>11</v>
      </c>
      <c r="K457" s="100">
        <f>IF(J457="対象期間",COUNTIF(J$443:J457,"対象期間"),"")</f>
        <v>15</v>
      </c>
      <c r="L457" s="108" t="s">
        <v>29</v>
      </c>
      <c r="M457" s="117">
        <f>IF(L457="閉所",COUNTIF(L$443:L457,"閉所"),"")</f>
        <v>5</v>
      </c>
      <c r="N457" s="131"/>
      <c r="O457" s="78" t="e">
        <f t="shared" si="82"/>
        <v>#VALUE!</v>
      </c>
      <c r="P457" s="78" t="e">
        <f t="shared" si="83"/>
        <v>#VALUE!</v>
      </c>
      <c r="Q457" s="78" t="e">
        <f t="shared" si="84"/>
        <v>#VALUE!</v>
      </c>
      <c r="R457" s="78" t="e">
        <f t="shared" si="85"/>
        <v>#VALUE!</v>
      </c>
      <c r="S457" s="78" t="s">
        <v>73</v>
      </c>
    </row>
    <row r="458" spans="1:19">
      <c r="A458" s="80" t="e">
        <f t="shared" si="86"/>
        <v>#VALUE!</v>
      </c>
      <c r="B458" s="84" t="e">
        <f t="shared" si="80"/>
        <v>#VALUE!</v>
      </c>
      <c r="C458" s="93" t="s">
        <v>11</v>
      </c>
      <c r="D458" s="100">
        <f>IF(C458="対象期間",COUNTIF(C$443:C458,"対象期間"),"")</f>
        <v>16</v>
      </c>
      <c r="E458" s="108"/>
      <c r="F458" s="117" t="str">
        <f>IF(E458="閉所",COUNTIF(E$443:E458,"閉所"),"")</f>
        <v/>
      </c>
      <c r="G458" s="124"/>
      <c r="H458" s="80" t="e">
        <f t="shared" si="87"/>
        <v>#VALUE!</v>
      </c>
      <c r="I458" s="84" t="e">
        <f t="shared" si="81"/>
        <v>#VALUE!</v>
      </c>
      <c r="J458" s="93" t="s">
        <v>11</v>
      </c>
      <c r="K458" s="100">
        <f>IF(J458="対象期間",COUNTIF(J$443:J458,"対象期間"),"")</f>
        <v>16</v>
      </c>
      <c r="L458" s="108"/>
      <c r="M458" s="117" t="str">
        <f>IF(L458="閉所",COUNTIF(L$443:L458,"閉所"),"")</f>
        <v/>
      </c>
      <c r="N458" s="131"/>
      <c r="O458" s="78" t="e">
        <f t="shared" si="82"/>
        <v>#VALUE!</v>
      </c>
      <c r="P458" s="78" t="e">
        <f t="shared" si="83"/>
        <v>#VALUE!</v>
      </c>
      <c r="Q458" s="78" t="e">
        <f t="shared" si="84"/>
        <v>#VALUE!</v>
      </c>
      <c r="R458" s="78" t="e">
        <f t="shared" si="85"/>
        <v>#VALUE!</v>
      </c>
      <c r="S458" s="78" t="s">
        <v>46</v>
      </c>
    </row>
    <row r="459" spans="1:19">
      <c r="A459" s="80" t="e">
        <f t="shared" si="86"/>
        <v>#VALUE!</v>
      </c>
      <c r="B459" s="84" t="e">
        <f t="shared" si="80"/>
        <v>#VALUE!</v>
      </c>
      <c r="C459" s="93" t="s">
        <v>11</v>
      </c>
      <c r="D459" s="100">
        <f>IF(C459="対象期間",COUNTIF(C$443:C459,"対象期間"),"")</f>
        <v>17</v>
      </c>
      <c r="E459" s="108" t="s">
        <v>29</v>
      </c>
      <c r="F459" s="117">
        <f>IF(E459="閉所",COUNTIF(E$443:E459,"閉所"),"")</f>
        <v>5</v>
      </c>
      <c r="G459" s="124"/>
      <c r="H459" s="80" t="e">
        <f t="shared" si="87"/>
        <v>#VALUE!</v>
      </c>
      <c r="I459" s="84" t="e">
        <f t="shared" si="81"/>
        <v>#VALUE!</v>
      </c>
      <c r="J459" s="93" t="s">
        <v>11</v>
      </c>
      <c r="K459" s="100">
        <f>IF(J459="対象期間",COUNTIF(J$443:J459,"対象期間"),"")</f>
        <v>17</v>
      </c>
      <c r="L459" s="108"/>
      <c r="M459" s="117" t="str">
        <f>IF(L459="閉所",COUNTIF(L$443:L459,"閉所"),"")</f>
        <v/>
      </c>
      <c r="N459" s="131"/>
      <c r="O459" s="78" t="e">
        <f t="shared" si="82"/>
        <v>#VALUE!</v>
      </c>
      <c r="P459" s="78" t="e">
        <f t="shared" si="83"/>
        <v>#VALUE!</v>
      </c>
      <c r="Q459" s="78" t="e">
        <f t="shared" si="84"/>
        <v>#VALUE!</v>
      </c>
      <c r="R459" s="78" t="e">
        <f t="shared" si="85"/>
        <v>#VALUE!</v>
      </c>
    </row>
    <row r="460" spans="1:19">
      <c r="A460" s="80" t="e">
        <f t="shared" si="86"/>
        <v>#VALUE!</v>
      </c>
      <c r="B460" s="84" t="e">
        <f t="shared" si="80"/>
        <v>#VALUE!</v>
      </c>
      <c r="C460" s="93" t="s">
        <v>11</v>
      </c>
      <c r="D460" s="100">
        <f>IF(C460="対象期間",COUNTIF(C$443:C460,"対象期間"),"")</f>
        <v>18</v>
      </c>
      <c r="E460" s="108" t="s">
        <v>29</v>
      </c>
      <c r="F460" s="117">
        <f>IF(E460="閉所",COUNTIF(E$443:E460,"閉所"),"")</f>
        <v>6</v>
      </c>
      <c r="G460" s="124"/>
      <c r="H460" s="80" t="e">
        <f t="shared" si="87"/>
        <v>#VALUE!</v>
      </c>
      <c r="I460" s="84" t="e">
        <f t="shared" si="81"/>
        <v>#VALUE!</v>
      </c>
      <c r="J460" s="93" t="s">
        <v>11</v>
      </c>
      <c r="K460" s="100">
        <f>IF(J460="対象期間",COUNTIF(J$443:J460,"対象期間"),"")</f>
        <v>18</v>
      </c>
      <c r="L460" s="108"/>
      <c r="M460" s="117" t="str">
        <f>IF(L460="閉所",COUNTIF(L$443:L460,"閉所"),"")</f>
        <v/>
      </c>
      <c r="N460" s="131"/>
      <c r="O460" s="78" t="e">
        <f t="shared" si="82"/>
        <v>#VALUE!</v>
      </c>
      <c r="P460" s="78" t="e">
        <f t="shared" si="83"/>
        <v>#VALUE!</v>
      </c>
      <c r="Q460" s="78" t="e">
        <f t="shared" si="84"/>
        <v>#VALUE!</v>
      </c>
      <c r="R460" s="78" t="e">
        <f t="shared" si="85"/>
        <v>#VALUE!</v>
      </c>
    </row>
    <row r="461" spans="1:19">
      <c r="A461" s="80" t="e">
        <f t="shared" si="86"/>
        <v>#VALUE!</v>
      </c>
      <c r="B461" s="84" t="e">
        <f t="shared" si="80"/>
        <v>#VALUE!</v>
      </c>
      <c r="C461" s="93" t="s">
        <v>11</v>
      </c>
      <c r="D461" s="100">
        <f>IF(C461="対象期間",COUNTIF(C$443:C461,"対象期間"),"")</f>
        <v>19</v>
      </c>
      <c r="E461" s="108"/>
      <c r="F461" s="117" t="str">
        <f>IF(E461="閉所",COUNTIF(E$443:E461,"閉所"),"")</f>
        <v/>
      </c>
      <c r="G461" s="124"/>
      <c r="H461" s="80" t="e">
        <f t="shared" si="87"/>
        <v>#VALUE!</v>
      </c>
      <c r="I461" s="84" t="e">
        <f t="shared" si="81"/>
        <v>#VALUE!</v>
      </c>
      <c r="J461" s="93" t="s">
        <v>11</v>
      </c>
      <c r="K461" s="100">
        <f>IF(J461="対象期間",COUNTIF(J$443:J461,"対象期間"),"")</f>
        <v>19</v>
      </c>
      <c r="L461" s="108"/>
      <c r="M461" s="117" t="str">
        <f>IF(L461="閉所",COUNTIF(L$443:L461,"閉所"),"")</f>
        <v/>
      </c>
      <c r="N461" s="131"/>
      <c r="O461" s="78" t="e">
        <f t="shared" si="82"/>
        <v>#VALUE!</v>
      </c>
      <c r="P461" s="78" t="e">
        <f t="shared" si="83"/>
        <v>#VALUE!</v>
      </c>
      <c r="Q461" s="78" t="e">
        <f t="shared" si="84"/>
        <v>#VALUE!</v>
      </c>
      <c r="R461" s="78" t="e">
        <f t="shared" si="85"/>
        <v>#VALUE!</v>
      </c>
    </row>
    <row r="462" spans="1:19">
      <c r="A462" s="80" t="e">
        <f t="shared" si="86"/>
        <v>#VALUE!</v>
      </c>
      <c r="B462" s="84" t="e">
        <f t="shared" si="80"/>
        <v>#VALUE!</v>
      </c>
      <c r="C462" s="93" t="s">
        <v>11</v>
      </c>
      <c r="D462" s="100">
        <f>IF(C462="対象期間",COUNTIF(C$443:C462,"対象期間"),"")</f>
        <v>20</v>
      </c>
      <c r="E462" s="108"/>
      <c r="F462" s="117" t="str">
        <f>IF(E462="閉所",COUNTIF(E$443:E462,"閉所"),"")</f>
        <v/>
      </c>
      <c r="G462" s="124"/>
      <c r="H462" s="80" t="e">
        <f t="shared" si="87"/>
        <v>#VALUE!</v>
      </c>
      <c r="I462" s="84" t="e">
        <f t="shared" si="81"/>
        <v>#VALUE!</v>
      </c>
      <c r="J462" s="93" t="s">
        <v>11</v>
      </c>
      <c r="K462" s="100">
        <f>IF(J462="対象期間",COUNTIF(J$443:J462,"対象期間"),"")</f>
        <v>20</v>
      </c>
      <c r="L462" s="108"/>
      <c r="M462" s="117" t="str">
        <f>IF(L462="閉所",COUNTIF(L$443:L462,"閉所"),"")</f>
        <v/>
      </c>
      <c r="N462" s="131"/>
      <c r="O462" s="78" t="e">
        <f t="shared" si="82"/>
        <v>#VALUE!</v>
      </c>
      <c r="P462" s="78" t="e">
        <f t="shared" si="83"/>
        <v>#VALUE!</v>
      </c>
      <c r="Q462" s="78" t="e">
        <f t="shared" si="84"/>
        <v>#VALUE!</v>
      </c>
      <c r="R462" s="78" t="e">
        <f t="shared" si="85"/>
        <v>#VALUE!</v>
      </c>
    </row>
    <row r="463" spans="1:19">
      <c r="A463" s="80" t="e">
        <f t="shared" si="86"/>
        <v>#VALUE!</v>
      </c>
      <c r="B463" s="84" t="e">
        <f t="shared" si="80"/>
        <v>#VALUE!</v>
      </c>
      <c r="C463" s="93" t="s">
        <v>11</v>
      </c>
      <c r="D463" s="100">
        <f>IF(C463="対象期間",COUNTIF(C$443:C463,"対象期間"),"")</f>
        <v>21</v>
      </c>
      <c r="E463" s="108"/>
      <c r="F463" s="117" t="str">
        <f>IF(E463="閉所",COUNTIF(E$443:E463,"閉所"),"")</f>
        <v/>
      </c>
      <c r="G463" s="124"/>
      <c r="H463" s="80" t="e">
        <f t="shared" si="87"/>
        <v>#VALUE!</v>
      </c>
      <c r="I463" s="84" t="e">
        <f t="shared" si="81"/>
        <v>#VALUE!</v>
      </c>
      <c r="J463" s="93" t="s">
        <v>11</v>
      </c>
      <c r="K463" s="100">
        <f>IF(J463="対象期間",COUNTIF(J$443:J463,"対象期間"),"")</f>
        <v>21</v>
      </c>
      <c r="L463" s="108" t="s">
        <v>29</v>
      </c>
      <c r="M463" s="117">
        <f>IF(L463="閉所",COUNTIF(L$443:L463,"閉所"),"")</f>
        <v>6</v>
      </c>
      <c r="N463" s="131"/>
      <c r="O463" s="78" t="e">
        <f t="shared" si="82"/>
        <v>#VALUE!</v>
      </c>
      <c r="P463" s="78" t="e">
        <f t="shared" si="83"/>
        <v>#VALUE!</v>
      </c>
      <c r="Q463" s="78" t="e">
        <f t="shared" si="84"/>
        <v>#VALUE!</v>
      </c>
      <c r="R463" s="78" t="e">
        <f t="shared" si="85"/>
        <v>#VALUE!</v>
      </c>
    </row>
    <row r="464" spans="1:19">
      <c r="A464" s="80" t="e">
        <f t="shared" si="86"/>
        <v>#VALUE!</v>
      </c>
      <c r="B464" s="84" t="e">
        <f t="shared" si="80"/>
        <v>#VALUE!</v>
      </c>
      <c r="C464" s="93" t="s">
        <v>11</v>
      </c>
      <c r="D464" s="100">
        <f>IF(C464="対象期間",COUNTIF(C$443:C464,"対象期間"),"")</f>
        <v>22</v>
      </c>
      <c r="E464" s="108"/>
      <c r="F464" s="117" t="str">
        <f>IF(E464="閉所",COUNTIF(E$443:E464,"閉所"),"")</f>
        <v/>
      </c>
      <c r="G464" s="124"/>
      <c r="H464" s="80" t="e">
        <f t="shared" si="87"/>
        <v>#VALUE!</v>
      </c>
      <c r="I464" s="84" t="e">
        <f t="shared" si="81"/>
        <v>#VALUE!</v>
      </c>
      <c r="J464" s="93" t="s">
        <v>11</v>
      </c>
      <c r="K464" s="100">
        <f>IF(J464="対象期間",COUNTIF(J$443:J464,"対象期間"),"")</f>
        <v>22</v>
      </c>
      <c r="L464" s="108" t="s">
        <v>29</v>
      </c>
      <c r="M464" s="117">
        <f>IF(L464="閉所",COUNTIF(L$443:L464,"閉所"),"")</f>
        <v>7</v>
      </c>
      <c r="N464" s="131"/>
      <c r="O464" s="78" t="e">
        <f t="shared" si="82"/>
        <v>#VALUE!</v>
      </c>
      <c r="P464" s="78" t="e">
        <f t="shared" si="83"/>
        <v>#VALUE!</v>
      </c>
      <c r="Q464" s="78" t="e">
        <f t="shared" si="84"/>
        <v>#VALUE!</v>
      </c>
      <c r="R464" s="78" t="e">
        <f t="shared" si="85"/>
        <v>#VALUE!</v>
      </c>
    </row>
    <row r="465" spans="1:18">
      <c r="A465" s="80" t="e">
        <f t="shared" si="86"/>
        <v>#VALUE!</v>
      </c>
      <c r="B465" s="84" t="e">
        <f t="shared" si="80"/>
        <v>#VALUE!</v>
      </c>
      <c r="C465" s="93" t="s">
        <v>11</v>
      </c>
      <c r="D465" s="100">
        <f>IF(C465="対象期間",COUNTIF(C$443:C465,"対象期間"),"")</f>
        <v>23</v>
      </c>
      <c r="E465" s="108"/>
      <c r="F465" s="117" t="str">
        <f>IF(E465="閉所",COUNTIF(E$443:E465,"閉所"),"")</f>
        <v/>
      </c>
      <c r="G465" s="124"/>
      <c r="H465" s="80" t="e">
        <f t="shared" si="87"/>
        <v>#VALUE!</v>
      </c>
      <c r="I465" s="84" t="e">
        <f t="shared" si="81"/>
        <v>#VALUE!</v>
      </c>
      <c r="J465" s="93" t="s">
        <v>11</v>
      </c>
      <c r="K465" s="100">
        <f>IF(J465="対象期間",COUNTIF(J$443:J465,"対象期間"),"")</f>
        <v>23</v>
      </c>
      <c r="L465" s="108"/>
      <c r="M465" s="117" t="str">
        <f>IF(L465="閉所",COUNTIF(L$443:L465,"閉所"),"")</f>
        <v/>
      </c>
      <c r="N465" s="131"/>
      <c r="O465" s="78" t="e">
        <f t="shared" si="82"/>
        <v>#VALUE!</v>
      </c>
      <c r="P465" s="78" t="e">
        <f t="shared" si="83"/>
        <v>#VALUE!</v>
      </c>
      <c r="Q465" s="78" t="e">
        <f t="shared" si="84"/>
        <v>#VALUE!</v>
      </c>
      <c r="R465" s="78" t="e">
        <f t="shared" si="85"/>
        <v>#VALUE!</v>
      </c>
    </row>
    <row r="466" spans="1:18">
      <c r="A466" s="80" t="e">
        <f t="shared" si="86"/>
        <v>#VALUE!</v>
      </c>
      <c r="B466" s="84" t="e">
        <f t="shared" si="80"/>
        <v>#VALUE!</v>
      </c>
      <c r="C466" s="93" t="s">
        <v>11</v>
      </c>
      <c r="D466" s="100">
        <f>IF(C466="対象期間",COUNTIF(C$443:C466,"対象期間"),"")</f>
        <v>24</v>
      </c>
      <c r="E466" s="108" t="s">
        <v>29</v>
      </c>
      <c r="F466" s="117">
        <f>IF(E466="閉所",COUNTIF(E$443:E466,"閉所"),"")</f>
        <v>7</v>
      </c>
      <c r="G466" s="124"/>
      <c r="H466" s="80" t="e">
        <f t="shared" si="87"/>
        <v>#VALUE!</v>
      </c>
      <c r="I466" s="84" t="e">
        <f t="shared" si="81"/>
        <v>#VALUE!</v>
      </c>
      <c r="J466" s="93" t="s">
        <v>11</v>
      </c>
      <c r="K466" s="100">
        <f>IF(J466="対象期間",COUNTIF(J$443:J466,"対象期間"),"")</f>
        <v>24</v>
      </c>
      <c r="L466" s="108"/>
      <c r="M466" s="117" t="str">
        <f>IF(L466="閉所",COUNTIF(L$443:L466,"閉所"),"")</f>
        <v/>
      </c>
      <c r="N466" s="131"/>
      <c r="O466" s="78" t="e">
        <f t="shared" si="82"/>
        <v>#VALUE!</v>
      </c>
      <c r="P466" s="78" t="e">
        <f t="shared" si="83"/>
        <v>#VALUE!</v>
      </c>
      <c r="Q466" s="78" t="e">
        <f t="shared" si="84"/>
        <v>#VALUE!</v>
      </c>
      <c r="R466" s="78" t="e">
        <f t="shared" si="85"/>
        <v>#VALUE!</v>
      </c>
    </row>
    <row r="467" spans="1:18">
      <c r="A467" s="80" t="e">
        <f t="shared" si="86"/>
        <v>#VALUE!</v>
      </c>
      <c r="B467" s="84" t="e">
        <f t="shared" si="80"/>
        <v>#VALUE!</v>
      </c>
      <c r="C467" s="93" t="s">
        <v>11</v>
      </c>
      <c r="D467" s="100">
        <f>IF(C467="対象期間",COUNTIF(C$443:C467,"対象期間"),"")</f>
        <v>25</v>
      </c>
      <c r="E467" s="108" t="s">
        <v>29</v>
      </c>
      <c r="F467" s="117">
        <f>IF(E467="閉所",COUNTIF(E$443:E467,"閉所"),"")</f>
        <v>8</v>
      </c>
      <c r="G467" s="124"/>
      <c r="H467" s="80" t="e">
        <f t="shared" si="87"/>
        <v>#VALUE!</v>
      </c>
      <c r="I467" s="84" t="e">
        <f t="shared" si="81"/>
        <v>#VALUE!</v>
      </c>
      <c r="J467" s="93" t="s">
        <v>11</v>
      </c>
      <c r="K467" s="100">
        <f>IF(J467="対象期間",COUNTIF(J$443:J467,"対象期間"),"")</f>
        <v>25</v>
      </c>
      <c r="L467" s="108"/>
      <c r="M467" s="117" t="str">
        <f>IF(L467="閉所",COUNTIF(L$443:L467,"閉所"),"")</f>
        <v/>
      </c>
      <c r="N467" s="131"/>
      <c r="O467" s="78" t="e">
        <f t="shared" si="82"/>
        <v>#VALUE!</v>
      </c>
      <c r="P467" s="78" t="e">
        <f t="shared" si="83"/>
        <v>#VALUE!</v>
      </c>
      <c r="Q467" s="78" t="e">
        <f t="shared" si="84"/>
        <v>#VALUE!</v>
      </c>
      <c r="R467" s="78" t="e">
        <f t="shared" si="85"/>
        <v>#VALUE!</v>
      </c>
    </row>
    <row r="468" spans="1:18">
      <c r="A468" s="80" t="e">
        <f t="shared" si="86"/>
        <v>#VALUE!</v>
      </c>
      <c r="B468" s="84" t="e">
        <f t="shared" si="80"/>
        <v>#VALUE!</v>
      </c>
      <c r="C468" s="93" t="s">
        <v>11</v>
      </c>
      <c r="D468" s="100">
        <f>IF(C468="対象期間",COUNTIF(C$443:C468,"対象期間"),"")</f>
        <v>26</v>
      </c>
      <c r="E468" s="108"/>
      <c r="F468" s="117" t="str">
        <f>IF(E468="閉所",COUNTIF(E$443:E468,"閉所"),"")</f>
        <v/>
      </c>
      <c r="G468" s="124"/>
      <c r="H468" s="80" t="e">
        <f t="shared" si="87"/>
        <v>#VALUE!</v>
      </c>
      <c r="I468" s="84" t="e">
        <f t="shared" si="81"/>
        <v>#VALUE!</v>
      </c>
      <c r="J468" s="93" t="s">
        <v>11</v>
      </c>
      <c r="K468" s="100">
        <f>IF(J468="対象期間",COUNTIF(J$443:J468,"対象期間"),"")</f>
        <v>26</v>
      </c>
      <c r="L468" s="108"/>
      <c r="M468" s="117" t="str">
        <f>IF(L468="閉所",COUNTIF(L$443:L468,"閉所"),"")</f>
        <v/>
      </c>
      <c r="N468" s="131"/>
      <c r="O468" s="78" t="e">
        <f t="shared" si="82"/>
        <v>#VALUE!</v>
      </c>
      <c r="P468" s="78" t="e">
        <f t="shared" si="83"/>
        <v>#VALUE!</v>
      </c>
      <c r="Q468" s="78" t="e">
        <f t="shared" si="84"/>
        <v>#VALUE!</v>
      </c>
      <c r="R468" s="78" t="e">
        <f t="shared" si="85"/>
        <v>#VALUE!</v>
      </c>
    </row>
    <row r="469" spans="1:18">
      <c r="A469" s="80" t="e">
        <f t="shared" si="86"/>
        <v>#VALUE!</v>
      </c>
      <c r="B469" s="84" t="e">
        <f t="shared" si="80"/>
        <v>#VALUE!</v>
      </c>
      <c r="C469" s="93" t="s">
        <v>11</v>
      </c>
      <c r="D469" s="100">
        <f>IF(C469="対象期間",COUNTIF(C$443:C469,"対象期間"),"")</f>
        <v>27</v>
      </c>
      <c r="E469" s="108"/>
      <c r="F469" s="117" t="str">
        <f>IF(E469="閉所",COUNTIF(E$443:E469,"閉所"),"")</f>
        <v/>
      </c>
      <c r="G469" s="124"/>
      <c r="H469" s="80" t="e">
        <f t="shared" si="87"/>
        <v>#VALUE!</v>
      </c>
      <c r="I469" s="84" t="e">
        <f t="shared" si="81"/>
        <v>#VALUE!</v>
      </c>
      <c r="J469" s="93" t="s">
        <v>66</v>
      </c>
      <c r="K469" s="100" t="str">
        <f>IF(J469="対象期間",COUNTIF(J$443:J469,"対象期間"),"")</f>
        <v/>
      </c>
      <c r="L469" s="108"/>
      <c r="M469" s="117" t="str">
        <f>IF(L469="閉所",COUNTIF(L$443:L469,"閉所"),"")</f>
        <v/>
      </c>
      <c r="N469" s="131"/>
      <c r="O469" s="78" t="e">
        <f t="shared" si="82"/>
        <v>#VALUE!</v>
      </c>
      <c r="P469" s="78" t="e">
        <f t="shared" si="83"/>
        <v>#VALUE!</v>
      </c>
      <c r="Q469" s="78" t="e">
        <f t="shared" si="84"/>
        <v>#VALUE!</v>
      </c>
      <c r="R469" s="78">
        <f t="shared" si="85"/>
        <v>0</v>
      </c>
    </row>
    <row r="470" spans="1:18">
      <c r="A470" s="80" t="e">
        <f t="shared" si="86"/>
        <v>#VALUE!</v>
      </c>
      <c r="B470" s="84" t="e">
        <f t="shared" si="80"/>
        <v>#VALUE!</v>
      </c>
      <c r="C470" s="93" t="s">
        <v>11</v>
      </c>
      <c r="D470" s="100">
        <f>IF(C470="対象期間",COUNTIF(C$443:C470,"対象期間"),"")</f>
        <v>28</v>
      </c>
      <c r="E470" s="108"/>
      <c r="F470" s="117" t="str">
        <f>IF(E470="閉所",COUNTIF(E$443:E470,"閉所"),"")</f>
        <v/>
      </c>
      <c r="G470" s="124"/>
      <c r="H470" s="80" t="e">
        <f t="shared" si="87"/>
        <v>#VALUE!</v>
      </c>
      <c r="I470" s="84" t="e">
        <f t="shared" si="81"/>
        <v>#VALUE!</v>
      </c>
      <c r="J470" s="93" t="s">
        <v>66</v>
      </c>
      <c r="K470" s="100" t="str">
        <f>IF(J470="対象期間",COUNTIF(J$443:J470,"対象期間"),"")</f>
        <v/>
      </c>
      <c r="L470" s="108"/>
      <c r="M470" s="117" t="str">
        <f>IF(L470="閉所",COUNTIF(L$443:L470,"閉所"),"")</f>
        <v/>
      </c>
      <c r="N470" s="131"/>
      <c r="O470" s="78" t="e">
        <f t="shared" si="82"/>
        <v>#VALUE!</v>
      </c>
      <c r="P470" s="78" t="e">
        <f t="shared" si="83"/>
        <v>#VALUE!</v>
      </c>
      <c r="Q470" s="78" t="e">
        <f t="shared" si="84"/>
        <v>#VALUE!</v>
      </c>
      <c r="R470" s="78">
        <f t="shared" si="85"/>
        <v>0</v>
      </c>
    </row>
    <row r="471" spans="1:18">
      <c r="A471" s="80" t="e">
        <f t="shared" si="86"/>
        <v>#VALUE!</v>
      </c>
      <c r="B471" s="84" t="e">
        <f t="shared" si="80"/>
        <v>#VALUE!</v>
      </c>
      <c r="C471" s="93" t="s">
        <v>11</v>
      </c>
      <c r="D471" s="100">
        <f>IF(C471="対象期間",COUNTIF(C$443:C471,"対象期間"),"")</f>
        <v>29</v>
      </c>
      <c r="E471" s="108"/>
      <c r="F471" s="117" t="str">
        <f>IF(E471="閉所",COUNTIF(E$443:E471,"閉所"),"")</f>
        <v/>
      </c>
      <c r="G471" s="124"/>
      <c r="H471" s="80"/>
      <c r="I471" s="84"/>
      <c r="J471" s="93"/>
      <c r="K471" s="100" t="str">
        <f>IF(J471="対象期間",COUNTIF(J$443:J471,"対象期間"),"")</f>
        <v/>
      </c>
      <c r="L471" s="108"/>
      <c r="M471" s="117" t="str">
        <f>IF(L471="閉所",COUNTIF(L$443:L471,"閉所"),"")</f>
        <v/>
      </c>
      <c r="N471" s="131"/>
      <c r="O471" s="78" t="e">
        <f t="shared" si="82"/>
        <v>#VALUE!</v>
      </c>
      <c r="P471" s="78" t="e">
        <f t="shared" si="83"/>
        <v>#VALUE!</v>
      </c>
      <c r="Q471" s="78">
        <f t="shared" si="84"/>
        <v>7</v>
      </c>
      <c r="R471" s="78">
        <f t="shared" si="85"/>
        <v>0</v>
      </c>
    </row>
    <row r="472" spans="1:18">
      <c r="A472" s="80" t="e">
        <f t="shared" si="86"/>
        <v>#VALUE!</v>
      </c>
      <c r="B472" s="84" t="e">
        <f t="shared" si="80"/>
        <v>#VALUE!</v>
      </c>
      <c r="C472" s="93" t="s">
        <v>11</v>
      </c>
      <c r="D472" s="100">
        <f>IF(C472="対象期間",COUNTIF(C$443:C472,"対象期間"),"")</f>
        <v>30</v>
      </c>
      <c r="E472" s="108"/>
      <c r="F472" s="117" t="str">
        <f>IF(E472="閉所",COUNTIF(E$443:E472,"閉所"),"")</f>
        <v/>
      </c>
      <c r="G472" s="124"/>
      <c r="H472" s="80"/>
      <c r="I472" s="84"/>
      <c r="J472" s="93"/>
      <c r="K472" s="100" t="str">
        <f>IF(J472="対象期間",COUNTIF(J$443:J472,"対象期間"),"")</f>
        <v/>
      </c>
      <c r="L472" s="108"/>
      <c r="M472" s="117" t="str">
        <f>IF(L472="閉所",COUNTIF(L$443:L472,"閉所"),"")</f>
        <v/>
      </c>
      <c r="N472" s="131"/>
      <c r="O472" s="78" t="e">
        <f t="shared" si="82"/>
        <v>#VALUE!</v>
      </c>
      <c r="P472" s="78" t="e">
        <f t="shared" si="83"/>
        <v>#VALUE!</v>
      </c>
      <c r="Q472" s="78">
        <f t="shared" si="84"/>
        <v>7</v>
      </c>
      <c r="R472" s="78">
        <f t="shared" si="85"/>
        <v>0</v>
      </c>
    </row>
    <row r="473" spans="1:18">
      <c r="A473" s="80" t="e">
        <f t="shared" si="86"/>
        <v>#VALUE!</v>
      </c>
      <c r="B473" s="84" t="e">
        <f t="shared" si="80"/>
        <v>#VALUE!</v>
      </c>
      <c r="C473" s="93" t="s">
        <v>11</v>
      </c>
      <c r="D473" s="100">
        <f>IF(C473="対象期間",COUNTIF(C$443:C473,"対象期間"),"")</f>
        <v>31</v>
      </c>
      <c r="E473" s="108" t="s">
        <v>29</v>
      </c>
      <c r="F473" s="117">
        <f>IF(E473="閉所",COUNTIF(E$443:E473,"閉所"),"")</f>
        <v>9</v>
      </c>
      <c r="G473" s="124"/>
      <c r="H473" s="80"/>
      <c r="I473" s="84"/>
      <c r="J473" s="93"/>
      <c r="K473" s="100" t="str">
        <f>IF(J473="対象期間",COUNTIF(J$443:J473,"対象期間"),"")</f>
        <v/>
      </c>
      <c r="L473" s="108"/>
      <c r="M473" s="117" t="str">
        <f>IF(L473="閉所",COUNTIF(L$443:L473,"閉所"),"")</f>
        <v/>
      </c>
      <c r="N473" s="131"/>
      <c r="O473" s="78" t="e">
        <f t="shared" si="82"/>
        <v>#VALUE!</v>
      </c>
      <c r="P473" s="78" t="e">
        <f t="shared" si="83"/>
        <v>#VALUE!</v>
      </c>
      <c r="Q473" s="78">
        <f t="shared" si="84"/>
        <v>7</v>
      </c>
      <c r="R473" s="78">
        <f t="shared" si="85"/>
        <v>0</v>
      </c>
    </row>
    <row r="474" spans="1:18">
      <c r="A474" s="76" t="s">
        <v>26</v>
      </c>
      <c r="F474" s="111"/>
      <c r="G474" s="120" t="str">
        <f>G1</f>
        <v>計画</v>
      </c>
      <c r="H474" s="126"/>
      <c r="I474" s="78"/>
      <c r="J474" s="131"/>
      <c r="K474" s="131"/>
      <c r="L474" s="134"/>
      <c r="M474" s="134"/>
      <c r="N474" s="131"/>
    </row>
    <row r="475" spans="1:18">
      <c r="F475" s="111"/>
      <c r="G475" s="121"/>
      <c r="H475" s="127"/>
      <c r="I475" s="78"/>
      <c r="J475" s="132"/>
      <c r="K475" s="132"/>
      <c r="L475" s="135"/>
      <c r="M475" s="138"/>
      <c r="N475" s="139"/>
    </row>
    <row r="476" spans="1:18" ht="27.75" customHeight="1">
      <c r="A476" s="76" t="s">
        <v>60</v>
      </c>
      <c r="B476" s="81" t="str">
        <f>B3</f>
        <v>令和7年度［第37－Ｚ2202－01号］
清水港新興津緑地トイレ新築工事（機械設備）</v>
      </c>
      <c r="C476" s="81"/>
      <c r="D476" s="81"/>
      <c r="E476" s="81"/>
      <c r="F476" s="81"/>
      <c r="G476" s="81"/>
      <c r="H476" s="81"/>
      <c r="I476" s="130"/>
      <c r="J476" s="132"/>
      <c r="K476" s="132"/>
      <c r="L476" s="136"/>
      <c r="M476" s="139"/>
      <c r="N476" s="139"/>
      <c r="O476" s="78" t="s">
        <v>67</v>
      </c>
    </row>
    <row r="477" spans="1:18" ht="17.25">
      <c r="A477" s="76" t="s">
        <v>43</v>
      </c>
      <c r="B477" s="85">
        <f>B434</f>
        <v>45841</v>
      </c>
      <c r="C477" s="85"/>
      <c r="D477" s="101"/>
      <c r="E477" s="83" t="s">
        <v>64</v>
      </c>
      <c r="F477" s="118">
        <f>F434</f>
        <v>46052</v>
      </c>
      <c r="G477" s="125"/>
      <c r="H477" s="125"/>
      <c r="J477" s="133"/>
      <c r="K477" s="133"/>
      <c r="L477" s="136"/>
      <c r="M477" s="139"/>
      <c r="N477" s="140"/>
    </row>
    <row r="478" spans="1:18" ht="19.5" customHeight="1">
      <c r="B478" s="83"/>
      <c r="C478" s="94" t="s">
        <v>47</v>
      </c>
      <c r="D478" s="102"/>
      <c r="E478" s="110" t="str">
        <f>F478</f>
        <v/>
      </c>
      <c r="F478" s="119" t="str">
        <f>IFERROR(IF(YEAR(M435)&amp;"/"&amp;MONTH(M435)=YEAR(確認用シート!$O$6)&amp;"/"&amp;MONTH(確認用シート!$O$6),"",EDATE(M435,1)),"")</f>
        <v/>
      </c>
      <c r="G478" s="101"/>
      <c r="H478" s="129"/>
      <c r="J478" s="94" t="s">
        <v>47</v>
      </c>
      <c r="K478" s="102"/>
      <c r="L478" s="110" t="str">
        <f>M478</f>
        <v/>
      </c>
      <c r="M478" s="119" t="str">
        <f>IFERROR(IF(YEAR(F478)&amp;"/"&amp;MONTH(F478)=YEAR(確認用シート!$O$6)&amp;"/"&amp;MONTH(確認用シート!$O$6),"",EDATE(F478,1)),"")</f>
        <v/>
      </c>
      <c r="N478" s="141"/>
    </row>
    <row r="479" spans="1:18" ht="19.5" customHeight="1">
      <c r="B479" s="83"/>
      <c r="C479" s="88" t="s">
        <v>54</v>
      </c>
      <c r="D479" s="97"/>
      <c r="E479" s="105">
        <f>COUNTIF(C486:C516,"対象期間")</f>
        <v>31</v>
      </c>
      <c r="F479" s="113"/>
      <c r="G479" s="101"/>
      <c r="H479" s="129"/>
      <c r="J479" s="88" t="s">
        <v>54</v>
      </c>
      <c r="K479" s="97"/>
      <c r="L479" s="105">
        <f>COUNTIF(J486:J516,"対象期間")</f>
        <v>26</v>
      </c>
      <c r="M479" s="113"/>
      <c r="N479" s="141"/>
    </row>
    <row r="480" spans="1:18" ht="19.5" customHeight="1">
      <c r="B480" s="83"/>
      <c r="C480" s="88" t="s">
        <v>5</v>
      </c>
      <c r="D480" s="97"/>
      <c r="E480" s="105">
        <f>COUNTIF(P486:P516,"1")</f>
        <v>0</v>
      </c>
      <c r="F480" s="113"/>
      <c r="G480" s="101"/>
      <c r="H480" s="129"/>
      <c r="J480" s="88" t="s">
        <v>5</v>
      </c>
      <c r="K480" s="97"/>
      <c r="L480" s="105">
        <f>COUNTIF(R486:R516,"1")</f>
        <v>0</v>
      </c>
      <c r="M480" s="113"/>
      <c r="N480" s="141"/>
    </row>
    <row r="481" spans="1:19" ht="19.5" customHeight="1">
      <c r="B481" s="83"/>
      <c r="C481" s="89" t="str">
        <f>"閉所日･率（"&amp;G474&amp;"）"</f>
        <v>閉所日･率（計画）</v>
      </c>
      <c r="D481" s="98"/>
      <c r="E481" s="106">
        <f>COUNT(F486:F516)</f>
        <v>9</v>
      </c>
      <c r="F481" s="114">
        <f>ROUNDDOWN(E481/E479,3)</f>
        <v>0.28999999999999998</v>
      </c>
      <c r="G481" s="101"/>
      <c r="H481" s="129"/>
      <c r="J481" s="89" t="str">
        <f>"閉所日･率（"&amp;G474&amp;"）"</f>
        <v>閉所日･率（計画）</v>
      </c>
      <c r="K481" s="98"/>
      <c r="L481" s="106">
        <f>COUNT(M486:M516)</f>
        <v>7</v>
      </c>
      <c r="M481" s="114">
        <f>ROUNDDOWN(L481/L479,3)</f>
        <v>0.26900000000000002</v>
      </c>
      <c r="N481" s="141"/>
    </row>
    <row r="482" spans="1:19" ht="19.5" customHeight="1">
      <c r="B482" s="83"/>
      <c r="C482" s="90" t="s">
        <v>24</v>
      </c>
      <c r="D482" s="99"/>
      <c r="E482" s="107" t="str">
        <f>IF(F481&gt;=0.285,"4週8休以上",IF(E481&gt;=E480,"4週8休以上","未達成"))</f>
        <v>4週8休以上</v>
      </c>
      <c r="F482" s="115"/>
      <c r="G482" s="101"/>
      <c r="H482" s="129"/>
      <c r="J482" s="90" t="s">
        <v>24</v>
      </c>
      <c r="K482" s="99"/>
      <c r="L482" s="107" t="str">
        <f>IF(M481&gt;=0.285,"4週8休以上",IF(L481&gt;=L480,"4週8休以上","未達成"))</f>
        <v>4週8休以上</v>
      </c>
      <c r="M482" s="115"/>
      <c r="N482" s="141"/>
    </row>
    <row r="483" spans="1:19" ht="19.5" customHeight="1">
      <c r="J483" s="78"/>
      <c r="K483" s="111"/>
      <c r="L483" s="78"/>
      <c r="M483" s="78"/>
    </row>
    <row r="484" spans="1:19" ht="18" customHeight="1">
      <c r="A484" s="79"/>
      <c r="B484" s="79"/>
      <c r="C484" s="91" t="s">
        <v>62</v>
      </c>
      <c r="D484" s="91"/>
      <c r="E484" s="91" t="s">
        <v>61</v>
      </c>
      <c r="F484" s="91"/>
      <c r="H484" s="79"/>
      <c r="I484" s="79"/>
      <c r="J484" s="91" t="s">
        <v>62</v>
      </c>
      <c r="K484" s="91"/>
      <c r="L484" s="91" t="s">
        <v>61</v>
      </c>
      <c r="M484" s="91"/>
      <c r="N484" s="131"/>
    </row>
    <row r="485" spans="1:19">
      <c r="A485" s="79"/>
      <c r="B485" s="79"/>
      <c r="C485" s="92"/>
      <c r="D485" s="92"/>
      <c r="E485" s="92"/>
      <c r="F485" s="92"/>
      <c r="G485" s="123"/>
      <c r="H485" s="79"/>
      <c r="I485" s="79"/>
      <c r="J485" s="92"/>
      <c r="K485" s="92"/>
      <c r="L485" s="92"/>
      <c r="M485" s="92"/>
      <c r="N485" s="131"/>
    </row>
    <row r="486" spans="1:19">
      <c r="A486" s="80" t="e">
        <f>DATE(YEAR(F478),MONTH(F478),1)</f>
        <v>#VALUE!</v>
      </c>
      <c r="B486" s="84" t="e">
        <f t="shared" ref="B486:B516" si="88">TEXT(A486,"(aaa)")</f>
        <v>#VALUE!</v>
      </c>
      <c r="C486" s="93" t="s">
        <v>11</v>
      </c>
      <c r="D486" s="100">
        <f>IF(C486="対象期間",COUNTIF(C$486:C486,"対象期間"),"")</f>
        <v>1</v>
      </c>
      <c r="E486" s="108"/>
      <c r="F486" s="117" t="str">
        <f>IF(E486="閉所",COUNTIF(E$486:E486,"閉所"),"")</f>
        <v/>
      </c>
      <c r="G486" s="124"/>
      <c r="H486" s="80" t="e">
        <f>DATE(YEAR(M478),MONTH(M478),1)</f>
        <v>#VALUE!</v>
      </c>
      <c r="I486" s="84" t="e">
        <f t="shared" ref="I486:I513" si="89">TEXT(H486,"(aaa)")</f>
        <v>#VALUE!</v>
      </c>
      <c r="J486" s="93" t="s">
        <v>11</v>
      </c>
      <c r="K486" s="100">
        <f>IF(J486="対象期間",COUNTIF(J$486:J486,"対象期間"),"")</f>
        <v>1</v>
      </c>
      <c r="L486" s="108" t="s">
        <v>29</v>
      </c>
      <c r="M486" s="117">
        <f>IF(L486="閉所",COUNTIF(L$486:L486,"閉所"),"")</f>
        <v>1</v>
      </c>
      <c r="N486" s="131"/>
      <c r="O486" s="78" t="e">
        <f t="shared" ref="O486:O516" si="90">WEEKDAY(A486)</f>
        <v>#VALUE!</v>
      </c>
      <c r="P486" s="78" t="e">
        <f t="shared" ref="P486:P516" si="91">IF(C486="対象期間",IF(O486=1,1,0))+IF(C486="対象期間",IF(O486=7,1,0))</f>
        <v>#VALUE!</v>
      </c>
      <c r="Q486" s="78" t="e">
        <f t="shared" ref="Q486:Q516" si="92">WEEKDAY(H486)</f>
        <v>#VALUE!</v>
      </c>
      <c r="R486" s="78" t="e">
        <f t="shared" ref="R486:R516" si="93">IF(J486="対象期間",IF(Q486=1,1,0))+IF(J486="対象期間",IF(Q486=7,1,0))</f>
        <v>#VALUE!</v>
      </c>
      <c r="S486" s="78" t="s">
        <v>11</v>
      </c>
    </row>
    <row r="487" spans="1:19">
      <c r="A487" s="80" t="e">
        <f t="shared" ref="A487:A516" si="94">A486+1</f>
        <v>#VALUE!</v>
      </c>
      <c r="B487" s="84" t="e">
        <f t="shared" si="88"/>
        <v>#VALUE!</v>
      </c>
      <c r="C487" s="93" t="s">
        <v>11</v>
      </c>
      <c r="D487" s="100">
        <f>IF(C487="対象期間",COUNTIF(C$486:C487,"対象期間"),"")</f>
        <v>2</v>
      </c>
      <c r="E487" s="108"/>
      <c r="F487" s="117" t="str">
        <f>IF(E487="閉所",COUNTIF(E$486:E487,"閉所"),"")</f>
        <v/>
      </c>
      <c r="G487" s="124"/>
      <c r="H487" s="80" t="e">
        <f t="shared" ref="H487:H513" si="95">H486+1</f>
        <v>#VALUE!</v>
      </c>
      <c r="I487" s="84" t="e">
        <f t="shared" si="89"/>
        <v>#VALUE!</v>
      </c>
      <c r="J487" s="93" t="s">
        <v>11</v>
      </c>
      <c r="K487" s="100">
        <f>IF(J487="対象期間",COUNTIF(J$486:J487,"対象期間"),"")</f>
        <v>2</v>
      </c>
      <c r="L487" s="108"/>
      <c r="M487" s="117" t="str">
        <f>IF(L487="閉所",COUNTIF(L$486:L487,"閉所"),"")</f>
        <v/>
      </c>
      <c r="N487" s="131"/>
      <c r="O487" s="78" t="e">
        <f t="shared" si="90"/>
        <v>#VALUE!</v>
      </c>
      <c r="P487" s="78" t="e">
        <f t="shared" si="91"/>
        <v>#VALUE!</v>
      </c>
      <c r="Q487" s="78" t="e">
        <f t="shared" si="92"/>
        <v>#VALUE!</v>
      </c>
      <c r="R487" s="78" t="e">
        <f t="shared" si="93"/>
        <v>#VALUE!</v>
      </c>
      <c r="S487" s="78" t="s">
        <v>63</v>
      </c>
    </row>
    <row r="488" spans="1:19">
      <c r="A488" s="80" t="e">
        <f t="shared" si="94"/>
        <v>#VALUE!</v>
      </c>
      <c r="B488" s="84" t="e">
        <f t="shared" si="88"/>
        <v>#VALUE!</v>
      </c>
      <c r="C488" s="93" t="s">
        <v>11</v>
      </c>
      <c r="D488" s="100">
        <f>IF(C488="対象期間",COUNTIF(C$486:C488,"対象期間"),"")</f>
        <v>3</v>
      </c>
      <c r="E488" s="108" t="s">
        <v>29</v>
      </c>
      <c r="F488" s="117">
        <f>IF(E488="閉所",COUNTIF(E$486:E488,"閉所"),"")</f>
        <v>1</v>
      </c>
      <c r="G488" s="124"/>
      <c r="H488" s="80" t="e">
        <f t="shared" si="95"/>
        <v>#VALUE!</v>
      </c>
      <c r="I488" s="84" t="e">
        <f t="shared" si="89"/>
        <v>#VALUE!</v>
      </c>
      <c r="J488" s="93" t="s">
        <v>11</v>
      </c>
      <c r="K488" s="100">
        <f>IF(J488="対象期間",COUNTIF(J$486:J488,"対象期間"),"")</f>
        <v>3</v>
      </c>
      <c r="L488" s="108"/>
      <c r="M488" s="117" t="str">
        <f>IF(L488="閉所",COUNTIF(L$486:L488,"閉所"),"")</f>
        <v/>
      </c>
      <c r="N488" s="131"/>
      <c r="O488" s="78" t="e">
        <f t="shared" si="90"/>
        <v>#VALUE!</v>
      </c>
      <c r="P488" s="78" t="e">
        <f t="shared" si="91"/>
        <v>#VALUE!</v>
      </c>
      <c r="Q488" s="78" t="e">
        <f t="shared" si="92"/>
        <v>#VALUE!</v>
      </c>
      <c r="R488" s="78" t="e">
        <f t="shared" si="93"/>
        <v>#VALUE!</v>
      </c>
      <c r="S488" s="78" t="s">
        <v>56</v>
      </c>
    </row>
    <row r="489" spans="1:19">
      <c r="A489" s="80" t="e">
        <f t="shared" si="94"/>
        <v>#VALUE!</v>
      </c>
      <c r="B489" s="84" t="e">
        <f t="shared" si="88"/>
        <v>#VALUE!</v>
      </c>
      <c r="C489" s="93" t="s">
        <v>11</v>
      </c>
      <c r="D489" s="100">
        <f>IF(C489="対象期間",COUNTIF(C$486:C489,"対象期間"),"")</f>
        <v>4</v>
      </c>
      <c r="E489" s="108" t="s">
        <v>29</v>
      </c>
      <c r="F489" s="117">
        <f>IF(E489="閉所",COUNTIF(E$486:E489,"閉所"),"")</f>
        <v>2</v>
      </c>
      <c r="G489" s="124"/>
      <c r="H489" s="80" t="e">
        <f t="shared" si="95"/>
        <v>#VALUE!</v>
      </c>
      <c r="I489" s="84" t="e">
        <f t="shared" si="89"/>
        <v>#VALUE!</v>
      </c>
      <c r="J489" s="93" t="s">
        <v>11</v>
      </c>
      <c r="K489" s="100">
        <f>IF(J489="対象期間",COUNTIF(J$486:J489,"対象期間"),"")</f>
        <v>4</v>
      </c>
      <c r="L489" s="108"/>
      <c r="M489" s="117" t="str">
        <f>IF(L489="閉所",COUNTIF(L$486:L489,"閉所"),"")</f>
        <v/>
      </c>
      <c r="N489" s="131"/>
      <c r="O489" s="78" t="e">
        <f t="shared" si="90"/>
        <v>#VALUE!</v>
      </c>
      <c r="P489" s="78" t="e">
        <f t="shared" si="91"/>
        <v>#VALUE!</v>
      </c>
      <c r="Q489" s="78" t="e">
        <f t="shared" si="92"/>
        <v>#VALUE!</v>
      </c>
      <c r="R489" s="78" t="e">
        <f t="shared" si="93"/>
        <v>#VALUE!</v>
      </c>
      <c r="S489" s="78" t="s">
        <v>65</v>
      </c>
    </row>
    <row r="490" spans="1:19">
      <c r="A490" s="80" t="e">
        <f t="shared" si="94"/>
        <v>#VALUE!</v>
      </c>
      <c r="B490" s="84" t="e">
        <f t="shared" si="88"/>
        <v>#VALUE!</v>
      </c>
      <c r="C490" s="93" t="s">
        <v>11</v>
      </c>
      <c r="D490" s="100">
        <f>IF(C490="対象期間",COUNTIF(C$486:C490,"対象期間"),"")</f>
        <v>5</v>
      </c>
      <c r="E490" s="108"/>
      <c r="F490" s="117" t="str">
        <f>IF(E490="閉所",COUNTIF(E$486:E490,"閉所"),"")</f>
        <v/>
      </c>
      <c r="G490" s="124"/>
      <c r="H490" s="80" t="e">
        <f t="shared" si="95"/>
        <v>#VALUE!</v>
      </c>
      <c r="I490" s="84" t="e">
        <f t="shared" si="89"/>
        <v>#VALUE!</v>
      </c>
      <c r="J490" s="93" t="s">
        <v>11</v>
      </c>
      <c r="K490" s="100">
        <f>IF(J490="対象期間",COUNTIF(J$486:J490,"対象期間"),"")</f>
        <v>5</v>
      </c>
      <c r="L490" s="108"/>
      <c r="M490" s="117" t="str">
        <f>IF(L490="閉所",COUNTIF(L$486:L490,"閉所"),"")</f>
        <v/>
      </c>
      <c r="N490" s="131"/>
      <c r="O490" s="78" t="e">
        <f t="shared" si="90"/>
        <v>#VALUE!</v>
      </c>
      <c r="P490" s="78" t="e">
        <f t="shared" si="91"/>
        <v>#VALUE!</v>
      </c>
      <c r="Q490" s="78" t="e">
        <f t="shared" si="92"/>
        <v>#VALUE!</v>
      </c>
      <c r="R490" s="78" t="e">
        <f t="shared" si="93"/>
        <v>#VALUE!</v>
      </c>
      <c r="S490" s="78" t="s">
        <v>68</v>
      </c>
    </row>
    <row r="491" spans="1:19">
      <c r="A491" s="80" t="e">
        <f t="shared" si="94"/>
        <v>#VALUE!</v>
      </c>
      <c r="B491" s="84" t="e">
        <f t="shared" si="88"/>
        <v>#VALUE!</v>
      </c>
      <c r="C491" s="93" t="s">
        <v>11</v>
      </c>
      <c r="D491" s="100">
        <f>IF(C491="対象期間",COUNTIF(C$486:C491,"対象期間"),"")</f>
        <v>6</v>
      </c>
      <c r="E491" s="108"/>
      <c r="F491" s="117" t="str">
        <f>IF(E491="閉所",COUNTIF(E$486:E491,"閉所"),"")</f>
        <v/>
      </c>
      <c r="G491" s="124"/>
      <c r="H491" s="80" t="e">
        <f t="shared" si="95"/>
        <v>#VALUE!</v>
      </c>
      <c r="I491" s="84" t="e">
        <f t="shared" si="89"/>
        <v>#VALUE!</v>
      </c>
      <c r="J491" s="93" t="s">
        <v>11</v>
      </c>
      <c r="K491" s="100">
        <f>IF(J491="対象期間",COUNTIF(J$486:J491,"対象期間"),"")</f>
        <v>6</v>
      </c>
      <c r="L491" s="108"/>
      <c r="M491" s="117" t="str">
        <f>IF(L491="閉所",COUNTIF(L$486:L491,"閉所"),"")</f>
        <v/>
      </c>
      <c r="N491" s="131"/>
      <c r="O491" s="78" t="e">
        <f t="shared" si="90"/>
        <v>#VALUE!</v>
      </c>
      <c r="P491" s="78" t="e">
        <f t="shared" si="91"/>
        <v>#VALUE!</v>
      </c>
      <c r="Q491" s="78" t="e">
        <f t="shared" si="92"/>
        <v>#VALUE!</v>
      </c>
      <c r="R491" s="78" t="e">
        <f t="shared" si="93"/>
        <v>#VALUE!</v>
      </c>
      <c r="S491" s="78" t="s">
        <v>69</v>
      </c>
    </row>
    <row r="492" spans="1:19">
      <c r="A492" s="80" t="e">
        <f t="shared" si="94"/>
        <v>#VALUE!</v>
      </c>
      <c r="B492" s="84" t="e">
        <f t="shared" si="88"/>
        <v>#VALUE!</v>
      </c>
      <c r="C492" s="93" t="s">
        <v>11</v>
      </c>
      <c r="D492" s="100">
        <f>IF(C492="対象期間",COUNTIF(C$486:C492,"対象期間"),"")</f>
        <v>7</v>
      </c>
      <c r="E492" s="108"/>
      <c r="F492" s="117" t="str">
        <f>IF(E492="閉所",COUNTIF(E$486:E492,"閉所"),"")</f>
        <v/>
      </c>
      <c r="G492" s="124"/>
      <c r="H492" s="80" t="e">
        <f t="shared" si="95"/>
        <v>#VALUE!</v>
      </c>
      <c r="I492" s="84" t="e">
        <f t="shared" si="89"/>
        <v>#VALUE!</v>
      </c>
      <c r="J492" s="93" t="s">
        <v>11</v>
      </c>
      <c r="K492" s="100">
        <f>IF(J492="対象期間",COUNTIF(J$486:J492,"対象期間"),"")</f>
        <v>7</v>
      </c>
      <c r="L492" s="108" t="s">
        <v>29</v>
      </c>
      <c r="M492" s="117">
        <f>IF(L492="閉所",COUNTIF(L$486:L492,"閉所"),"")</f>
        <v>2</v>
      </c>
      <c r="N492" s="131"/>
      <c r="O492" s="78" t="e">
        <f t="shared" si="90"/>
        <v>#VALUE!</v>
      </c>
      <c r="P492" s="78" t="e">
        <f t="shared" si="91"/>
        <v>#VALUE!</v>
      </c>
      <c r="Q492" s="78" t="e">
        <f t="shared" si="92"/>
        <v>#VALUE!</v>
      </c>
      <c r="R492" s="78" t="e">
        <f t="shared" si="93"/>
        <v>#VALUE!</v>
      </c>
      <c r="S492" s="78" t="s">
        <v>70</v>
      </c>
    </row>
    <row r="493" spans="1:19">
      <c r="A493" s="80" t="e">
        <f t="shared" si="94"/>
        <v>#VALUE!</v>
      </c>
      <c r="B493" s="84" t="e">
        <f t="shared" si="88"/>
        <v>#VALUE!</v>
      </c>
      <c r="C493" s="93" t="s">
        <v>11</v>
      </c>
      <c r="D493" s="100">
        <f>IF(C493="対象期間",COUNTIF(C$486:C493,"対象期間"),"")</f>
        <v>8</v>
      </c>
      <c r="E493" s="108"/>
      <c r="F493" s="117" t="str">
        <f>IF(E493="閉所",COUNTIF(E$486:E493,"閉所"),"")</f>
        <v/>
      </c>
      <c r="G493" s="124"/>
      <c r="H493" s="80" t="e">
        <f t="shared" si="95"/>
        <v>#VALUE!</v>
      </c>
      <c r="I493" s="84" t="e">
        <f t="shared" si="89"/>
        <v>#VALUE!</v>
      </c>
      <c r="J493" s="93" t="s">
        <v>11</v>
      </c>
      <c r="K493" s="100">
        <f>IF(J493="対象期間",COUNTIF(J$486:J493,"対象期間"),"")</f>
        <v>8</v>
      </c>
      <c r="L493" s="108" t="s">
        <v>29</v>
      </c>
      <c r="M493" s="117">
        <f>IF(L493="閉所",COUNTIF(L$486:L493,"閉所"),"")</f>
        <v>3</v>
      </c>
      <c r="N493" s="131"/>
      <c r="O493" s="78" t="e">
        <f t="shared" si="90"/>
        <v>#VALUE!</v>
      </c>
      <c r="P493" s="78" t="e">
        <f t="shared" si="91"/>
        <v>#VALUE!</v>
      </c>
      <c r="Q493" s="78" t="e">
        <f t="shared" si="92"/>
        <v>#VALUE!</v>
      </c>
      <c r="R493" s="78" t="e">
        <f t="shared" si="93"/>
        <v>#VALUE!</v>
      </c>
      <c r="S493" s="78" t="s">
        <v>66</v>
      </c>
    </row>
    <row r="494" spans="1:19">
      <c r="A494" s="80" t="e">
        <f t="shared" si="94"/>
        <v>#VALUE!</v>
      </c>
      <c r="B494" s="84" t="e">
        <f t="shared" si="88"/>
        <v>#VALUE!</v>
      </c>
      <c r="C494" s="93" t="s">
        <v>11</v>
      </c>
      <c r="D494" s="100">
        <f>IF(C494="対象期間",COUNTIF(C$486:C494,"対象期間"),"")</f>
        <v>9</v>
      </c>
      <c r="E494" s="108"/>
      <c r="F494" s="117" t="str">
        <f>IF(E494="閉所",COUNTIF(E$486:E494,"閉所"),"")</f>
        <v/>
      </c>
      <c r="G494" s="124"/>
      <c r="H494" s="80" t="e">
        <f t="shared" si="95"/>
        <v>#VALUE!</v>
      </c>
      <c r="I494" s="84" t="e">
        <f t="shared" si="89"/>
        <v>#VALUE!</v>
      </c>
      <c r="J494" s="93" t="s">
        <v>11</v>
      </c>
      <c r="K494" s="100">
        <f>IF(J494="対象期間",COUNTIF(J$486:J494,"対象期間"),"")</f>
        <v>9</v>
      </c>
      <c r="L494" s="108"/>
      <c r="M494" s="117" t="str">
        <f>IF(L494="閉所",COUNTIF(L$486:L494,"閉所"),"")</f>
        <v/>
      </c>
      <c r="N494" s="131"/>
      <c r="O494" s="78" t="e">
        <f t="shared" si="90"/>
        <v>#VALUE!</v>
      </c>
      <c r="P494" s="78" t="e">
        <f t="shared" si="91"/>
        <v>#VALUE!</v>
      </c>
      <c r="Q494" s="78" t="e">
        <f t="shared" si="92"/>
        <v>#VALUE!</v>
      </c>
      <c r="R494" s="78" t="e">
        <f t="shared" si="93"/>
        <v>#VALUE!</v>
      </c>
      <c r="S494" s="78" t="s">
        <v>71</v>
      </c>
    </row>
    <row r="495" spans="1:19">
      <c r="A495" s="80" t="e">
        <f t="shared" si="94"/>
        <v>#VALUE!</v>
      </c>
      <c r="B495" s="84" t="e">
        <f t="shared" si="88"/>
        <v>#VALUE!</v>
      </c>
      <c r="C495" s="93" t="s">
        <v>11</v>
      </c>
      <c r="D495" s="100">
        <f>IF(C495="対象期間",COUNTIF(C$486:C495,"対象期間"),"")</f>
        <v>10</v>
      </c>
      <c r="E495" s="108" t="s">
        <v>29</v>
      </c>
      <c r="F495" s="117">
        <f>IF(E495="閉所",COUNTIF(E$486:E495,"閉所"),"")</f>
        <v>3</v>
      </c>
      <c r="G495" s="124"/>
      <c r="H495" s="80" t="e">
        <f t="shared" si="95"/>
        <v>#VALUE!</v>
      </c>
      <c r="I495" s="84" t="e">
        <f t="shared" si="89"/>
        <v>#VALUE!</v>
      </c>
      <c r="J495" s="93" t="s">
        <v>11</v>
      </c>
      <c r="K495" s="100">
        <f>IF(J495="対象期間",COUNTIF(J$486:J495,"対象期間"),"")</f>
        <v>10</v>
      </c>
      <c r="L495" s="108"/>
      <c r="M495" s="117" t="str">
        <f>IF(L495="閉所",COUNTIF(L$486:L495,"閉所"),"")</f>
        <v/>
      </c>
      <c r="N495" s="131"/>
      <c r="O495" s="78" t="e">
        <f t="shared" si="90"/>
        <v>#VALUE!</v>
      </c>
      <c r="P495" s="78" t="e">
        <f t="shared" si="91"/>
        <v>#VALUE!</v>
      </c>
      <c r="Q495" s="78" t="e">
        <f t="shared" si="92"/>
        <v>#VALUE!</v>
      </c>
      <c r="R495" s="78" t="e">
        <f t="shared" si="93"/>
        <v>#VALUE!</v>
      </c>
    </row>
    <row r="496" spans="1:19">
      <c r="A496" s="80" t="e">
        <f t="shared" si="94"/>
        <v>#VALUE!</v>
      </c>
      <c r="B496" s="84" t="e">
        <f t="shared" si="88"/>
        <v>#VALUE!</v>
      </c>
      <c r="C496" s="93" t="s">
        <v>11</v>
      </c>
      <c r="D496" s="100">
        <f>IF(C496="対象期間",COUNTIF(C$486:C496,"対象期間"),"")</f>
        <v>11</v>
      </c>
      <c r="E496" s="108" t="s">
        <v>29</v>
      </c>
      <c r="F496" s="117">
        <f>IF(E496="閉所",COUNTIF(E$486:E496,"閉所"),"")</f>
        <v>4</v>
      </c>
      <c r="G496" s="124"/>
      <c r="H496" s="80" t="e">
        <f t="shared" si="95"/>
        <v>#VALUE!</v>
      </c>
      <c r="I496" s="84" t="e">
        <f t="shared" si="89"/>
        <v>#VALUE!</v>
      </c>
      <c r="J496" s="93" t="s">
        <v>11</v>
      </c>
      <c r="K496" s="100">
        <f>IF(J496="対象期間",COUNTIF(J$486:J496,"対象期間"),"")</f>
        <v>11</v>
      </c>
      <c r="L496" s="108"/>
      <c r="M496" s="117" t="str">
        <f>IF(L496="閉所",COUNTIF(L$486:L496,"閉所"),"")</f>
        <v/>
      </c>
      <c r="N496" s="131"/>
      <c r="O496" s="78" t="e">
        <f t="shared" si="90"/>
        <v>#VALUE!</v>
      </c>
      <c r="P496" s="78" t="e">
        <f t="shared" si="91"/>
        <v>#VALUE!</v>
      </c>
      <c r="Q496" s="78" t="e">
        <f t="shared" si="92"/>
        <v>#VALUE!</v>
      </c>
      <c r="R496" s="78" t="e">
        <f t="shared" si="93"/>
        <v>#VALUE!</v>
      </c>
      <c r="S496" s="78" t="s">
        <v>29</v>
      </c>
    </row>
    <row r="497" spans="1:19">
      <c r="A497" s="80" t="e">
        <f t="shared" si="94"/>
        <v>#VALUE!</v>
      </c>
      <c r="B497" s="84" t="e">
        <f t="shared" si="88"/>
        <v>#VALUE!</v>
      </c>
      <c r="C497" s="93" t="s">
        <v>11</v>
      </c>
      <c r="D497" s="100">
        <f>IF(C497="対象期間",COUNTIF(C$486:C497,"対象期間"),"")</f>
        <v>12</v>
      </c>
      <c r="E497" s="108"/>
      <c r="F497" s="117" t="str">
        <f>IF(E497="閉所",COUNTIF(E$486:E497,"閉所"),"")</f>
        <v/>
      </c>
      <c r="G497" s="124"/>
      <c r="H497" s="80" t="e">
        <f t="shared" si="95"/>
        <v>#VALUE!</v>
      </c>
      <c r="I497" s="84" t="e">
        <f t="shared" si="89"/>
        <v>#VALUE!</v>
      </c>
      <c r="J497" s="93" t="s">
        <v>11</v>
      </c>
      <c r="K497" s="100">
        <f>IF(J497="対象期間",COUNTIF(J$486:J497,"対象期間"),"")</f>
        <v>12</v>
      </c>
      <c r="L497" s="108"/>
      <c r="M497" s="117" t="str">
        <f>IF(L497="閉所",COUNTIF(L$486:L497,"閉所"),"")</f>
        <v/>
      </c>
      <c r="N497" s="131"/>
      <c r="O497" s="78" t="e">
        <f t="shared" si="90"/>
        <v>#VALUE!</v>
      </c>
      <c r="P497" s="78" t="e">
        <f t="shared" si="91"/>
        <v>#VALUE!</v>
      </c>
      <c r="Q497" s="78" t="e">
        <f t="shared" si="92"/>
        <v>#VALUE!</v>
      </c>
      <c r="R497" s="78" t="e">
        <f t="shared" si="93"/>
        <v>#VALUE!</v>
      </c>
    </row>
    <row r="498" spans="1:19">
      <c r="A498" s="80" t="e">
        <f t="shared" si="94"/>
        <v>#VALUE!</v>
      </c>
      <c r="B498" s="84" t="e">
        <f t="shared" si="88"/>
        <v>#VALUE!</v>
      </c>
      <c r="C498" s="93" t="s">
        <v>11</v>
      </c>
      <c r="D498" s="100">
        <f>IF(C498="対象期間",COUNTIF(C$486:C498,"対象期間"),"")</f>
        <v>13</v>
      </c>
      <c r="E498" s="108"/>
      <c r="F498" s="117" t="str">
        <f>IF(E498="閉所",COUNTIF(E$486:E498,"閉所"),"")</f>
        <v/>
      </c>
      <c r="G498" s="124"/>
      <c r="H498" s="80" t="e">
        <f t="shared" si="95"/>
        <v>#VALUE!</v>
      </c>
      <c r="I498" s="84" t="e">
        <f t="shared" si="89"/>
        <v>#VALUE!</v>
      </c>
      <c r="J498" s="93" t="s">
        <v>11</v>
      </c>
      <c r="K498" s="100">
        <f>IF(J498="対象期間",COUNTIF(J$486:J498,"対象期間"),"")</f>
        <v>13</v>
      </c>
      <c r="L498" s="108"/>
      <c r="M498" s="117" t="str">
        <f>IF(L498="閉所",COUNTIF(L$486:L498,"閉所"),"")</f>
        <v/>
      </c>
      <c r="N498" s="131"/>
      <c r="O498" s="78" t="e">
        <f t="shared" si="90"/>
        <v>#VALUE!</v>
      </c>
      <c r="P498" s="78" t="e">
        <f t="shared" si="91"/>
        <v>#VALUE!</v>
      </c>
      <c r="Q498" s="78" t="e">
        <f t="shared" si="92"/>
        <v>#VALUE!</v>
      </c>
      <c r="R498" s="78" t="e">
        <f t="shared" si="93"/>
        <v>#VALUE!</v>
      </c>
      <c r="S498" s="78" t="s">
        <v>35</v>
      </c>
    </row>
    <row r="499" spans="1:19">
      <c r="A499" s="80" t="e">
        <f t="shared" si="94"/>
        <v>#VALUE!</v>
      </c>
      <c r="B499" s="84" t="e">
        <f t="shared" si="88"/>
        <v>#VALUE!</v>
      </c>
      <c r="C499" s="93" t="s">
        <v>11</v>
      </c>
      <c r="D499" s="100">
        <f>IF(C499="対象期間",COUNTIF(C$486:C499,"対象期間"),"")</f>
        <v>14</v>
      </c>
      <c r="E499" s="108"/>
      <c r="F499" s="117" t="str">
        <f>IF(E499="閉所",COUNTIF(E$486:E499,"閉所"),"")</f>
        <v/>
      </c>
      <c r="G499" s="124"/>
      <c r="H499" s="80" t="e">
        <f t="shared" si="95"/>
        <v>#VALUE!</v>
      </c>
      <c r="I499" s="84" t="e">
        <f t="shared" si="89"/>
        <v>#VALUE!</v>
      </c>
      <c r="J499" s="93" t="s">
        <v>11</v>
      </c>
      <c r="K499" s="100">
        <f>IF(J499="対象期間",COUNTIF(J$486:J499,"対象期間"),"")</f>
        <v>14</v>
      </c>
      <c r="L499" s="108" t="s">
        <v>29</v>
      </c>
      <c r="M499" s="117">
        <f>IF(L499="閉所",COUNTIF(L$486:L499,"閉所"),"")</f>
        <v>4</v>
      </c>
      <c r="N499" s="131"/>
      <c r="O499" s="78" t="e">
        <f t="shared" si="90"/>
        <v>#VALUE!</v>
      </c>
      <c r="P499" s="78" t="e">
        <f t="shared" si="91"/>
        <v>#VALUE!</v>
      </c>
      <c r="Q499" s="78" t="e">
        <f t="shared" si="92"/>
        <v>#VALUE!</v>
      </c>
      <c r="R499" s="78" t="e">
        <f t="shared" si="93"/>
        <v>#VALUE!</v>
      </c>
      <c r="S499" s="78" t="s">
        <v>72</v>
      </c>
    </row>
    <row r="500" spans="1:19">
      <c r="A500" s="80" t="e">
        <f t="shared" si="94"/>
        <v>#VALUE!</v>
      </c>
      <c r="B500" s="84" t="e">
        <f t="shared" si="88"/>
        <v>#VALUE!</v>
      </c>
      <c r="C500" s="93" t="s">
        <v>11</v>
      </c>
      <c r="D500" s="100">
        <f>IF(C500="対象期間",COUNTIF(C$486:C500,"対象期間"),"")</f>
        <v>15</v>
      </c>
      <c r="E500" s="108"/>
      <c r="F500" s="117" t="str">
        <f>IF(E500="閉所",COUNTIF(E$486:E500,"閉所"),"")</f>
        <v/>
      </c>
      <c r="G500" s="124"/>
      <c r="H500" s="80" t="e">
        <f t="shared" si="95"/>
        <v>#VALUE!</v>
      </c>
      <c r="I500" s="84" t="e">
        <f t="shared" si="89"/>
        <v>#VALUE!</v>
      </c>
      <c r="J500" s="93" t="s">
        <v>11</v>
      </c>
      <c r="K500" s="100">
        <f>IF(J500="対象期間",COUNTIF(J$486:J500,"対象期間"),"")</f>
        <v>15</v>
      </c>
      <c r="L500" s="108" t="s">
        <v>29</v>
      </c>
      <c r="M500" s="117">
        <f>IF(L500="閉所",COUNTIF(L$486:L500,"閉所"),"")</f>
        <v>5</v>
      </c>
      <c r="N500" s="131"/>
      <c r="O500" s="78" t="e">
        <f t="shared" si="90"/>
        <v>#VALUE!</v>
      </c>
      <c r="P500" s="78" t="e">
        <f t="shared" si="91"/>
        <v>#VALUE!</v>
      </c>
      <c r="Q500" s="78" t="e">
        <f t="shared" si="92"/>
        <v>#VALUE!</v>
      </c>
      <c r="R500" s="78" t="e">
        <f t="shared" si="93"/>
        <v>#VALUE!</v>
      </c>
      <c r="S500" s="78" t="s">
        <v>73</v>
      </c>
    </row>
    <row r="501" spans="1:19">
      <c r="A501" s="80" t="e">
        <f t="shared" si="94"/>
        <v>#VALUE!</v>
      </c>
      <c r="B501" s="84" t="e">
        <f t="shared" si="88"/>
        <v>#VALUE!</v>
      </c>
      <c r="C501" s="93" t="s">
        <v>11</v>
      </c>
      <c r="D501" s="100">
        <f>IF(C501="対象期間",COUNTIF(C$486:C501,"対象期間"),"")</f>
        <v>16</v>
      </c>
      <c r="E501" s="108"/>
      <c r="F501" s="117" t="str">
        <f>IF(E501="閉所",COUNTIF(E$486:E501,"閉所"),"")</f>
        <v/>
      </c>
      <c r="G501" s="124"/>
      <c r="H501" s="80" t="e">
        <f t="shared" si="95"/>
        <v>#VALUE!</v>
      </c>
      <c r="I501" s="84" t="e">
        <f t="shared" si="89"/>
        <v>#VALUE!</v>
      </c>
      <c r="J501" s="93" t="s">
        <v>11</v>
      </c>
      <c r="K501" s="100">
        <f>IF(J501="対象期間",COUNTIF(J$486:J501,"対象期間"),"")</f>
        <v>16</v>
      </c>
      <c r="L501" s="108"/>
      <c r="M501" s="117" t="str">
        <f>IF(L501="閉所",COUNTIF(L$486:L501,"閉所"),"")</f>
        <v/>
      </c>
      <c r="N501" s="131"/>
      <c r="O501" s="78" t="e">
        <f t="shared" si="90"/>
        <v>#VALUE!</v>
      </c>
      <c r="P501" s="78" t="e">
        <f t="shared" si="91"/>
        <v>#VALUE!</v>
      </c>
      <c r="Q501" s="78" t="e">
        <f t="shared" si="92"/>
        <v>#VALUE!</v>
      </c>
      <c r="R501" s="78" t="e">
        <f t="shared" si="93"/>
        <v>#VALUE!</v>
      </c>
      <c r="S501" s="78" t="s">
        <v>46</v>
      </c>
    </row>
    <row r="502" spans="1:19">
      <c r="A502" s="80" t="e">
        <f t="shared" si="94"/>
        <v>#VALUE!</v>
      </c>
      <c r="B502" s="84" t="e">
        <f t="shared" si="88"/>
        <v>#VALUE!</v>
      </c>
      <c r="C502" s="93" t="s">
        <v>11</v>
      </c>
      <c r="D502" s="100">
        <f>IF(C502="対象期間",COUNTIF(C$486:C502,"対象期間"),"")</f>
        <v>17</v>
      </c>
      <c r="E502" s="108" t="s">
        <v>29</v>
      </c>
      <c r="F502" s="117">
        <f>IF(E502="閉所",COUNTIF(E$486:E502,"閉所"),"")</f>
        <v>5</v>
      </c>
      <c r="G502" s="124"/>
      <c r="H502" s="80" t="e">
        <f t="shared" si="95"/>
        <v>#VALUE!</v>
      </c>
      <c r="I502" s="84" t="e">
        <f t="shared" si="89"/>
        <v>#VALUE!</v>
      </c>
      <c r="J502" s="93" t="s">
        <v>11</v>
      </c>
      <c r="K502" s="100">
        <f>IF(J502="対象期間",COUNTIF(J$486:J502,"対象期間"),"")</f>
        <v>17</v>
      </c>
      <c r="L502" s="108"/>
      <c r="M502" s="117" t="str">
        <f>IF(L502="閉所",COUNTIF(L$486:L502,"閉所"),"")</f>
        <v/>
      </c>
      <c r="N502" s="131"/>
      <c r="O502" s="78" t="e">
        <f t="shared" si="90"/>
        <v>#VALUE!</v>
      </c>
      <c r="P502" s="78" t="e">
        <f t="shared" si="91"/>
        <v>#VALUE!</v>
      </c>
      <c r="Q502" s="78" t="e">
        <f t="shared" si="92"/>
        <v>#VALUE!</v>
      </c>
      <c r="R502" s="78" t="e">
        <f t="shared" si="93"/>
        <v>#VALUE!</v>
      </c>
    </row>
    <row r="503" spans="1:19">
      <c r="A503" s="80" t="e">
        <f t="shared" si="94"/>
        <v>#VALUE!</v>
      </c>
      <c r="B503" s="84" t="e">
        <f t="shared" si="88"/>
        <v>#VALUE!</v>
      </c>
      <c r="C503" s="93" t="s">
        <v>11</v>
      </c>
      <c r="D503" s="100">
        <f>IF(C503="対象期間",COUNTIF(C$486:C503,"対象期間"),"")</f>
        <v>18</v>
      </c>
      <c r="E503" s="108" t="s">
        <v>29</v>
      </c>
      <c r="F503" s="117">
        <f>IF(E503="閉所",COUNTIF(E$486:E503,"閉所"),"")</f>
        <v>6</v>
      </c>
      <c r="G503" s="124"/>
      <c r="H503" s="80" t="e">
        <f t="shared" si="95"/>
        <v>#VALUE!</v>
      </c>
      <c r="I503" s="84" t="e">
        <f t="shared" si="89"/>
        <v>#VALUE!</v>
      </c>
      <c r="J503" s="93" t="s">
        <v>11</v>
      </c>
      <c r="K503" s="100">
        <f>IF(J503="対象期間",COUNTIF(J$486:J503,"対象期間"),"")</f>
        <v>18</v>
      </c>
      <c r="L503" s="108"/>
      <c r="M503" s="117" t="str">
        <f>IF(L503="閉所",COUNTIF(L$486:L503,"閉所"),"")</f>
        <v/>
      </c>
      <c r="N503" s="131"/>
      <c r="O503" s="78" t="e">
        <f t="shared" si="90"/>
        <v>#VALUE!</v>
      </c>
      <c r="P503" s="78" t="e">
        <f t="shared" si="91"/>
        <v>#VALUE!</v>
      </c>
      <c r="Q503" s="78" t="e">
        <f t="shared" si="92"/>
        <v>#VALUE!</v>
      </c>
      <c r="R503" s="78" t="e">
        <f t="shared" si="93"/>
        <v>#VALUE!</v>
      </c>
    </row>
    <row r="504" spans="1:19">
      <c r="A504" s="80" t="e">
        <f t="shared" si="94"/>
        <v>#VALUE!</v>
      </c>
      <c r="B504" s="84" t="e">
        <f t="shared" si="88"/>
        <v>#VALUE!</v>
      </c>
      <c r="C504" s="93" t="s">
        <v>11</v>
      </c>
      <c r="D504" s="100">
        <f>IF(C504="対象期間",COUNTIF(C$486:C504,"対象期間"),"")</f>
        <v>19</v>
      </c>
      <c r="E504" s="108"/>
      <c r="F504" s="117" t="str">
        <f>IF(E504="閉所",COUNTIF(E$486:E504,"閉所"),"")</f>
        <v/>
      </c>
      <c r="G504" s="124"/>
      <c r="H504" s="80" t="e">
        <f t="shared" si="95"/>
        <v>#VALUE!</v>
      </c>
      <c r="I504" s="84" t="e">
        <f t="shared" si="89"/>
        <v>#VALUE!</v>
      </c>
      <c r="J504" s="93" t="s">
        <v>11</v>
      </c>
      <c r="K504" s="100">
        <f>IF(J504="対象期間",COUNTIF(J$486:J504,"対象期間"),"")</f>
        <v>19</v>
      </c>
      <c r="L504" s="108"/>
      <c r="M504" s="117" t="str">
        <f>IF(L504="閉所",COUNTIF(L$486:L504,"閉所"),"")</f>
        <v/>
      </c>
      <c r="N504" s="131"/>
      <c r="O504" s="78" t="e">
        <f t="shared" si="90"/>
        <v>#VALUE!</v>
      </c>
      <c r="P504" s="78" t="e">
        <f t="shared" si="91"/>
        <v>#VALUE!</v>
      </c>
      <c r="Q504" s="78" t="e">
        <f t="shared" si="92"/>
        <v>#VALUE!</v>
      </c>
      <c r="R504" s="78" t="e">
        <f t="shared" si="93"/>
        <v>#VALUE!</v>
      </c>
    </row>
    <row r="505" spans="1:19">
      <c r="A505" s="80" t="e">
        <f t="shared" si="94"/>
        <v>#VALUE!</v>
      </c>
      <c r="B505" s="84" t="e">
        <f t="shared" si="88"/>
        <v>#VALUE!</v>
      </c>
      <c r="C505" s="93" t="s">
        <v>11</v>
      </c>
      <c r="D505" s="100">
        <f>IF(C505="対象期間",COUNTIF(C$486:C505,"対象期間"),"")</f>
        <v>20</v>
      </c>
      <c r="E505" s="108"/>
      <c r="F505" s="117" t="str">
        <f>IF(E505="閉所",COUNTIF(E$486:E505,"閉所"),"")</f>
        <v/>
      </c>
      <c r="G505" s="124"/>
      <c r="H505" s="80" t="e">
        <f t="shared" si="95"/>
        <v>#VALUE!</v>
      </c>
      <c r="I505" s="84" t="e">
        <f t="shared" si="89"/>
        <v>#VALUE!</v>
      </c>
      <c r="J505" s="93" t="s">
        <v>11</v>
      </c>
      <c r="K505" s="100">
        <f>IF(J505="対象期間",COUNTIF(J$486:J505,"対象期間"),"")</f>
        <v>20</v>
      </c>
      <c r="L505" s="108"/>
      <c r="M505" s="117" t="str">
        <f>IF(L505="閉所",COUNTIF(L$486:L505,"閉所"),"")</f>
        <v/>
      </c>
      <c r="N505" s="131"/>
      <c r="O505" s="78" t="e">
        <f t="shared" si="90"/>
        <v>#VALUE!</v>
      </c>
      <c r="P505" s="78" t="e">
        <f t="shared" si="91"/>
        <v>#VALUE!</v>
      </c>
      <c r="Q505" s="78" t="e">
        <f t="shared" si="92"/>
        <v>#VALUE!</v>
      </c>
      <c r="R505" s="78" t="e">
        <f t="shared" si="93"/>
        <v>#VALUE!</v>
      </c>
    </row>
    <row r="506" spans="1:19">
      <c r="A506" s="80" t="e">
        <f t="shared" si="94"/>
        <v>#VALUE!</v>
      </c>
      <c r="B506" s="84" t="e">
        <f t="shared" si="88"/>
        <v>#VALUE!</v>
      </c>
      <c r="C506" s="93" t="s">
        <v>11</v>
      </c>
      <c r="D506" s="100">
        <f>IF(C506="対象期間",COUNTIF(C$486:C506,"対象期間"),"")</f>
        <v>21</v>
      </c>
      <c r="E506" s="108"/>
      <c r="F506" s="117" t="str">
        <f>IF(E506="閉所",COUNTIF(E$486:E506,"閉所"),"")</f>
        <v/>
      </c>
      <c r="G506" s="124"/>
      <c r="H506" s="80" t="e">
        <f t="shared" si="95"/>
        <v>#VALUE!</v>
      </c>
      <c r="I506" s="84" t="e">
        <f t="shared" si="89"/>
        <v>#VALUE!</v>
      </c>
      <c r="J506" s="93" t="s">
        <v>11</v>
      </c>
      <c r="K506" s="100">
        <f>IF(J506="対象期間",COUNTIF(J$486:J506,"対象期間"),"")</f>
        <v>21</v>
      </c>
      <c r="L506" s="108" t="s">
        <v>29</v>
      </c>
      <c r="M506" s="117">
        <f>IF(L506="閉所",COUNTIF(L$486:L506,"閉所"),"")</f>
        <v>6</v>
      </c>
      <c r="N506" s="131"/>
      <c r="O506" s="78" t="e">
        <f t="shared" si="90"/>
        <v>#VALUE!</v>
      </c>
      <c r="P506" s="78" t="e">
        <f t="shared" si="91"/>
        <v>#VALUE!</v>
      </c>
      <c r="Q506" s="78" t="e">
        <f t="shared" si="92"/>
        <v>#VALUE!</v>
      </c>
      <c r="R506" s="78" t="e">
        <f t="shared" si="93"/>
        <v>#VALUE!</v>
      </c>
    </row>
    <row r="507" spans="1:19">
      <c r="A507" s="80" t="e">
        <f t="shared" si="94"/>
        <v>#VALUE!</v>
      </c>
      <c r="B507" s="84" t="e">
        <f t="shared" si="88"/>
        <v>#VALUE!</v>
      </c>
      <c r="C507" s="93" t="s">
        <v>11</v>
      </c>
      <c r="D507" s="100">
        <f>IF(C507="対象期間",COUNTIF(C$486:C507,"対象期間"),"")</f>
        <v>22</v>
      </c>
      <c r="E507" s="108"/>
      <c r="F507" s="117" t="str">
        <f>IF(E507="閉所",COUNTIF(E$486:E507,"閉所"),"")</f>
        <v/>
      </c>
      <c r="G507" s="124"/>
      <c r="H507" s="80" t="e">
        <f t="shared" si="95"/>
        <v>#VALUE!</v>
      </c>
      <c r="I507" s="84" t="e">
        <f t="shared" si="89"/>
        <v>#VALUE!</v>
      </c>
      <c r="J507" s="93" t="s">
        <v>11</v>
      </c>
      <c r="K507" s="100">
        <f>IF(J507="対象期間",COUNTIF(J$486:J507,"対象期間"),"")</f>
        <v>22</v>
      </c>
      <c r="L507" s="108" t="s">
        <v>29</v>
      </c>
      <c r="M507" s="117">
        <f>IF(L507="閉所",COUNTIF(L$486:L507,"閉所"),"")</f>
        <v>7</v>
      </c>
      <c r="N507" s="131"/>
      <c r="O507" s="78" t="e">
        <f t="shared" si="90"/>
        <v>#VALUE!</v>
      </c>
      <c r="P507" s="78" t="e">
        <f t="shared" si="91"/>
        <v>#VALUE!</v>
      </c>
      <c r="Q507" s="78" t="e">
        <f t="shared" si="92"/>
        <v>#VALUE!</v>
      </c>
      <c r="R507" s="78" t="e">
        <f t="shared" si="93"/>
        <v>#VALUE!</v>
      </c>
    </row>
    <row r="508" spans="1:19">
      <c r="A508" s="80" t="e">
        <f t="shared" si="94"/>
        <v>#VALUE!</v>
      </c>
      <c r="B508" s="84" t="e">
        <f t="shared" si="88"/>
        <v>#VALUE!</v>
      </c>
      <c r="C508" s="93" t="s">
        <v>11</v>
      </c>
      <c r="D508" s="100">
        <f>IF(C508="対象期間",COUNTIF(C$486:C508,"対象期間"),"")</f>
        <v>23</v>
      </c>
      <c r="E508" s="108"/>
      <c r="F508" s="117" t="str">
        <f>IF(E508="閉所",COUNTIF(E$486:E508,"閉所"),"")</f>
        <v/>
      </c>
      <c r="G508" s="124"/>
      <c r="H508" s="80" t="e">
        <f t="shared" si="95"/>
        <v>#VALUE!</v>
      </c>
      <c r="I508" s="84" t="e">
        <f t="shared" si="89"/>
        <v>#VALUE!</v>
      </c>
      <c r="J508" s="93" t="s">
        <v>11</v>
      </c>
      <c r="K508" s="100">
        <f>IF(J508="対象期間",COUNTIF(J$486:J508,"対象期間"),"")</f>
        <v>23</v>
      </c>
      <c r="L508" s="108"/>
      <c r="M508" s="117" t="str">
        <f>IF(L508="閉所",COUNTIF(L$486:L508,"閉所"),"")</f>
        <v/>
      </c>
      <c r="N508" s="131"/>
      <c r="O508" s="78" t="e">
        <f t="shared" si="90"/>
        <v>#VALUE!</v>
      </c>
      <c r="P508" s="78" t="e">
        <f t="shared" si="91"/>
        <v>#VALUE!</v>
      </c>
      <c r="Q508" s="78" t="e">
        <f t="shared" si="92"/>
        <v>#VALUE!</v>
      </c>
      <c r="R508" s="78" t="e">
        <f t="shared" si="93"/>
        <v>#VALUE!</v>
      </c>
    </row>
    <row r="509" spans="1:19">
      <c r="A509" s="80" t="e">
        <f t="shared" si="94"/>
        <v>#VALUE!</v>
      </c>
      <c r="B509" s="84" t="e">
        <f t="shared" si="88"/>
        <v>#VALUE!</v>
      </c>
      <c r="C509" s="93" t="s">
        <v>11</v>
      </c>
      <c r="D509" s="100">
        <f>IF(C509="対象期間",COUNTIF(C$486:C509,"対象期間"),"")</f>
        <v>24</v>
      </c>
      <c r="E509" s="108" t="s">
        <v>29</v>
      </c>
      <c r="F509" s="117">
        <f>IF(E509="閉所",COUNTIF(E$486:E509,"閉所"),"")</f>
        <v>7</v>
      </c>
      <c r="G509" s="124"/>
      <c r="H509" s="80" t="e">
        <f t="shared" si="95"/>
        <v>#VALUE!</v>
      </c>
      <c r="I509" s="84" t="e">
        <f t="shared" si="89"/>
        <v>#VALUE!</v>
      </c>
      <c r="J509" s="93" t="s">
        <v>11</v>
      </c>
      <c r="K509" s="100">
        <f>IF(J509="対象期間",COUNTIF(J$486:J509,"対象期間"),"")</f>
        <v>24</v>
      </c>
      <c r="L509" s="108"/>
      <c r="M509" s="117" t="str">
        <f>IF(L509="閉所",COUNTIF(L$486:L509,"閉所"),"")</f>
        <v/>
      </c>
      <c r="N509" s="131"/>
      <c r="O509" s="78" t="e">
        <f t="shared" si="90"/>
        <v>#VALUE!</v>
      </c>
      <c r="P509" s="78" t="e">
        <f t="shared" si="91"/>
        <v>#VALUE!</v>
      </c>
      <c r="Q509" s="78" t="e">
        <f t="shared" si="92"/>
        <v>#VALUE!</v>
      </c>
      <c r="R509" s="78" t="e">
        <f t="shared" si="93"/>
        <v>#VALUE!</v>
      </c>
    </row>
    <row r="510" spans="1:19">
      <c r="A510" s="80" t="e">
        <f t="shared" si="94"/>
        <v>#VALUE!</v>
      </c>
      <c r="B510" s="84" t="e">
        <f t="shared" si="88"/>
        <v>#VALUE!</v>
      </c>
      <c r="C510" s="93" t="s">
        <v>11</v>
      </c>
      <c r="D510" s="100">
        <f>IF(C510="対象期間",COUNTIF(C$486:C510,"対象期間"),"")</f>
        <v>25</v>
      </c>
      <c r="E510" s="108" t="s">
        <v>29</v>
      </c>
      <c r="F510" s="117">
        <f>IF(E510="閉所",COUNTIF(E$486:E510,"閉所"),"")</f>
        <v>8</v>
      </c>
      <c r="G510" s="124"/>
      <c r="H510" s="80" t="e">
        <f t="shared" si="95"/>
        <v>#VALUE!</v>
      </c>
      <c r="I510" s="84" t="e">
        <f t="shared" si="89"/>
        <v>#VALUE!</v>
      </c>
      <c r="J510" s="93" t="s">
        <v>11</v>
      </c>
      <c r="K510" s="100">
        <f>IF(J510="対象期間",COUNTIF(J$486:J510,"対象期間"),"")</f>
        <v>25</v>
      </c>
      <c r="L510" s="108"/>
      <c r="M510" s="117" t="str">
        <f>IF(L510="閉所",COUNTIF(L$486:L510,"閉所"),"")</f>
        <v/>
      </c>
      <c r="N510" s="131"/>
      <c r="O510" s="78" t="e">
        <f t="shared" si="90"/>
        <v>#VALUE!</v>
      </c>
      <c r="P510" s="78" t="e">
        <f t="shared" si="91"/>
        <v>#VALUE!</v>
      </c>
      <c r="Q510" s="78" t="e">
        <f t="shared" si="92"/>
        <v>#VALUE!</v>
      </c>
      <c r="R510" s="78" t="e">
        <f t="shared" si="93"/>
        <v>#VALUE!</v>
      </c>
    </row>
    <row r="511" spans="1:19">
      <c r="A511" s="80" t="e">
        <f t="shared" si="94"/>
        <v>#VALUE!</v>
      </c>
      <c r="B511" s="84" t="e">
        <f t="shared" si="88"/>
        <v>#VALUE!</v>
      </c>
      <c r="C511" s="93" t="s">
        <v>11</v>
      </c>
      <c r="D511" s="100">
        <f>IF(C511="対象期間",COUNTIF(C$486:C511,"対象期間"),"")</f>
        <v>26</v>
      </c>
      <c r="E511" s="108"/>
      <c r="F511" s="117" t="str">
        <f>IF(E511="閉所",COUNTIF(E$486:E511,"閉所"),"")</f>
        <v/>
      </c>
      <c r="G511" s="124"/>
      <c r="H511" s="80" t="e">
        <f t="shared" si="95"/>
        <v>#VALUE!</v>
      </c>
      <c r="I511" s="84" t="e">
        <f t="shared" si="89"/>
        <v>#VALUE!</v>
      </c>
      <c r="J511" s="93" t="s">
        <v>11</v>
      </c>
      <c r="K511" s="100">
        <f>IF(J511="対象期間",COUNTIF(J$486:J511,"対象期間"),"")</f>
        <v>26</v>
      </c>
      <c r="L511" s="108"/>
      <c r="M511" s="117" t="str">
        <f>IF(L511="閉所",COUNTIF(L$486:L511,"閉所"),"")</f>
        <v/>
      </c>
      <c r="N511" s="131"/>
      <c r="O511" s="78" t="e">
        <f t="shared" si="90"/>
        <v>#VALUE!</v>
      </c>
      <c r="P511" s="78" t="e">
        <f t="shared" si="91"/>
        <v>#VALUE!</v>
      </c>
      <c r="Q511" s="78" t="e">
        <f t="shared" si="92"/>
        <v>#VALUE!</v>
      </c>
      <c r="R511" s="78" t="e">
        <f t="shared" si="93"/>
        <v>#VALUE!</v>
      </c>
    </row>
    <row r="512" spans="1:19">
      <c r="A512" s="80" t="e">
        <f t="shared" si="94"/>
        <v>#VALUE!</v>
      </c>
      <c r="B512" s="84" t="e">
        <f t="shared" si="88"/>
        <v>#VALUE!</v>
      </c>
      <c r="C512" s="93" t="s">
        <v>11</v>
      </c>
      <c r="D512" s="100">
        <f>IF(C512="対象期間",COUNTIF(C$486:C512,"対象期間"),"")</f>
        <v>27</v>
      </c>
      <c r="E512" s="108"/>
      <c r="F512" s="117" t="str">
        <f>IF(E512="閉所",COUNTIF(E$486:E512,"閉所"),"")</f>
        <v/>
      </c>
      <c r="G512" s="124"/>
      <c r="H512" s="80" t="e">
        <f t="shared" si="95"/>
        <v>#VALUE!</v>
      </c>
      <c r="I512" s="84" t="e">
        <f t="shared" si="89"/>
        <v>#VALUE!</v>
      </c>
      <c r="J512" s="93" t="s">
        <v>66</v>
      </c>
      <c r="K512" s="100" t="str">
        <f>IF(J512="対象期間",COUNTIF(J$486:J512,"対象期間"),"")</f>
        <v/>
      </c>
      <c r="L512" s="108"/>
      <c r="M512" s="117" t="str">
        <f>IF(L512="閉所",COUNTIF(L$486:L512,"閉所"),"")</f>
        <v/>
      </c>
      <c r="N512" s="131"/>
      <c r="O512" s="78" t="e">
        <f t="shared" si="90"/>
        <v>#VALUE!</v>
      </c>
      <c r="P512" s="78" t="e">
        <f t="shared" si="91"/>
        <v>#VALUE!</v>
      </c>
      <c r="Q512" s="78" t="e">
        <f t="shared" si="92"/>
        <v>#VALUE!</v>
      </c>
      <c r="R512" s="78">
        <f t="shared" si="93"/>
        <v>0</v>
      </c>
    </row>
    <row r="513" spans="1:18">
      <c r="A513" s="80" t="e">
        <f t="shared" si="94"/>
        <v>#VALUE!</v>
      </c>
      <c r="B513" s="84" t="e">
        <f t="shared" si="88"/>
        <v>#VALUE!</v>
      </c>
      <c r="C513" s="93" t="s">
        <v>11</v>
      </c>
      <c r="D513" s="100">
        <f>IF(C513="対象期間",COUNTIF(C$486:C513,"対象期間"),"")</f>
        <v>28</v>
      </c>
      <c r="E513" s="108"/>
      <c r="F513" s="117" t="str">
        <f>IF(E513="閉所",COUNTIF(E$486:E513,"閉所"),"")</f>
        <v/>
      </c>
      <c r="G513" s="124"/>
      <c r="H513" s="80" t="e">
        <f t="shared" si="95"/>
        <v>#VALUE!</v>
      </c>
      <c r="I513" s="84" t="e">
        <f t="shared" si="89"/>
        <v>#VALUE!</v>
      </c>
      <c r="J513" s="93" t="s">
        <v>66</v>
      </c>
      <c r="K513" s="100" t="str">
        <f>IF(J513="対象期間",COUNTIF(J$486:J513,"対象期間"),"")</f>
        <v/>
      </c>
      <c r="L513" s="108"/>
      <c r="M513" s="117" t="str">
        <f>IF(L513="閉所",COUNTIF(L$486:L513,"閉所"),"")</f>
        <v/>
      </c>
      <c r="N513" s="131"/>
      <c r="O513" s="78" t="e">
        <f t="shared" si="90"/>
        <v>#VALUE!</v>
      </c>
      <c r="P513" s="78" t="e">
        <f t="shared" si="91"/>
        <v>#VALUE!</v>
      </c>
      <c r="Q513" s="78" t="e">
        <f t="shared" si="92"/>
        <v>#VALUE!</v>
      </c>
      <c r="R513" s="78">
        <f t="shared" si="93"/>
        <v>0</v>
      </c>
    </row>
    <row r="514" spans="1:18">
      <c r="A514" s="80" t="e">
        <f t="shared" si="94"/>
        <v>#VALUE!</v>
      </c>
      <c r="B514" s="84" t="e">
        <f t="shared" si="88"/>
        <v>#VALUE!</v>
      </c>
      <c r="C514" s="93" t="s">
        <v>11</v>
      </c>
      <c r="D514" s="100">
        <f>IF(C514="対象期間",COUNTIF(C$486:C514,"対象期間"),"")</f>
        <v>29</v>
      </c>
      <c r="E514" s="108"/>
      <c r="F514" s="117" t="str">
        <f>IF(E514="閉所",COUNTIF(E$486:E514,"閉所"),"")</f>
        <v/>
      </c>
      <c r="G514" s="124"/>
      <c r="H514" s="80"/>
      <c r="I514" s="84"/>
      <c r="J514" s="93"/>
      <c r="K514" s="100" t="str">
        <f>IF(J514="対象期間",COUNTIF(J$486:J514,"対象期間"),"")</f>
        <v/>
      </c>
      <c r="L514" s="108"/>
      <c r="M514" s="117" t="str">
        <f>IF(L514="閉所",COUNTIF(L$486:L514,"閉所"),"")</f>
        <v/>
      </c>
      <c r="N514" s="131"/>
      <c r="O514" s="78" t="e">
        <f t="shared" si="90"/>
        <v>#VALUE!</v>
      </c>
      <c r="P514" s="78" t="e">
        <f t="shared" si="91"/>
        <v>#VALUE!</v>
      </c>
      <c r="Q514" s="78">
        <f t="shared" si="92"/>
        <v>7</v>
      </c>
      <c r="R514" s="78">
        <f t="shared" si="93"/>
        <v>0</v>
      </c>
    </row>
    <row r="515" spans="1:18">
      <c r="A515" s="80" t="e">
        <f t="shared" si="94"/>
        <v>#VALUE!</v>
      </c>
      <c r="B515" s="84" t="e">
        <f t="shared" si="88"/>
        <v>#VALUE!</v>
      </c>
      <c r="C515" s="93" t="s">
        <v>11</v>
      </c>
      <c r="D515" s="100">
        <f>IF(C515="対象期間",COUNTIF(C$486:C515,"対象期間"),"")</f>
        <v>30</v>
      </c>
      <c r="E515" s="108"/>
      <c r="F515" s="117" t="str">
        <f>IF(E515="閉所",COUNTIF(E$486:E515,"閉所"),"")</f>
        <v/>
      </c>
      <c r="G515" s="124"/>
      <c r="H515" s="80"/>
      <c r="I515" s="84"/>
      <c r="J515" s="93"/>
      <c r="K515" s="100" t="str">
        <f>IF(J515="対象期間",COUNTIF(J$486:J515,"対象期間"),"")</f>
        <v/>
      </c>
      <c r="L515" s="108"/>
      <c r="M515" s="117" t="str">
        <f>IF(L515="閉所",COUNTIF(L$486:L515,"閉所"),"")</f>
        <v/>
      </c>
      <c r="N515" s="131"/>
      <c r="O515" s="78" t="e">
        <f t="shared" si="90"/>
        <v>#VALUE!</v>
      </c>
      <c r="P515" s="78" t="e">
        <f t="shared" si="91"/>
        <v>#VALUE!</v>
      </c>
      <c r="Q515" s="78">
        <f t="shared" si="92"/>
        <v>7</v>
      </c>
      <c r="R515" s="78">
        <f t="shared" si="93"/>
        <v>0</v>
      </c>
    </row>
    <row r="516" spans="1:18">
      <c r="A516" s="80" t="e">
        <f t="shared" si="94"/>
        <v>#VALUE!</v>
      </c>
      <c r="B516" s="84" t="e">
        <f t="shared" si="88"/>
        <v>#VALUE!</v>
      </c>
      <c r="C516" s="93" t="s">
        <v>11</v>
      </c>
      <c r="D516" s="100">
        <f>IF(C516="対象期間",COUNTIF(C$486:C516,"対象期間"),"")</f>
        <v>31</v>
      </c>
      <c r="E516" s="108" t="s">
        <v>29</v>
      </c>
      <c r="F516" s="117">
        <f>IF(E516="閉所",COUNTIF(E$486:E516,"閉所"),"")</f>
        <v>9</v>
      </c>
      <c r="G516" s="124"/>
      <c r="H516" s="80"/>
      <c r="I516" s="84"/>
      <c r="J516" s="93"/>
      <c r="K516" s="100" t="str">
        <f>IF(J516="対象期間",COUNTIF(J$486:J516,"対象期間"),"")</f>
        <v/>
      </c>
      <c r="L516" s="108"/>
      <c r="M516" s="117" t="str">
        <f>IF(L516="閉所",COUNTIF(L$486:L516,"閉所"),"")</f>
        <v/>
      </c>
      <c r="N516" s="131"/>
      <c r="O516" s="78" t="e">
        <f t="shared" si="90"/>
        <v>#VALUE!</v>
      </c>
      <c r="P516" s="78" t="e">
        <f t="shared" si="91"/>
        <v>#VALUE!</v>
      </c>
      <c r="Q516" s="78">
        <f t="shared" si="92"/>
        <v>7</v>
      </c>
      <c r="R516" s="78">
        <f t="shared" si="93"/>
        <v>0</v>
      </c>
    </row>
  </sheetData>
  <mergeCells count="328">
    <mergeCell ref="J1:K1"/>
    <mergeCell ref="L1:M1"/>
    <mergeCell ref="J2:K2"/>
    <mergeCell ref="B3:H3"/>
    <mergeCell ref="J3:K3"/>
    <mergeCell ref="B4:C4"/>
    <mergeCell ref="F4:H4"/>
    <mergeCell ref="J4:K4"/>
    <mergeCell ref="C5:D5"/>
    <mergeCell ref="J5:K5"/>
    <mergeCell ref="P5:Q5"/>
    <mergeCell ref="C6:D6"/>
    <mergeCell ref="J6:K6"/>
    <mergeCell ref="P6:Q6"/>
    <mergeCell ref="C7:D7"/>
    <mergeCell ref="J7:K7"/>
    <mergeCell ref="P7:Q7"/>
    <mergeCell ref="C8:D8"/>
    <mergeCell ref="J8:K8"/>
    <mergeCell ref="P8:Q8"/>
    <mergeCell ref="C9:D9"/>
    <mergeCell ref="E9:F9"/>
    <mergeCell ref="J9:K9"/>
    <mergeCell ref="L9:M9"/>
    <mergeCell ref="J44:K44"/>
    <mergeCell ref="L44:M44"/>
    <mergeCell ref="J45:K45"/>
    <mergeCell ref="B46:H46"/>
    <mergeCell ref="J46:K46"/>
    <mergeCell ref="B47:C47"/>
    <mergeCell ref="F47:H47"/>
    <mergeCell ref="J47:K47"/>
    <mergeCell ref="C48:D48"/>
    <mergeCell ref="J48:K48"/>
    <mergeCell ref="C49:D49"/>
    <mergeCell ref="J49:K49"/>
    <mergeCell ref="C50:D50"/>
    <mergeCell ref="J50:K50"/>
    <mergeCell ref="C51:D51"/>
    <mergeCell ref="J51:K51"/>
    <mergeCell ref="C52:D52"/>
    <mergeCell ref="E52:F52"/>
    <mergeCell ref="J52:K52"/>
    <mergeCell ref="L52:M52"/>
    <mergeCell ref="J87:K87"/>
    <mergeCell ref="L87:M87"/>
    <mergeCell ref="J88:K88"/>
    <mergeCell ref="B89:H89"/>
    <mergeCell ref="J89:K89"/>
    <mergeCell ref="B90:C90"/>
    <mergeCell ref="F90:H90"/>
    <mergeCell ref="J90:K90"/>
    <mergeCell ref="C91:D91"/>
    <mergeCell ref="J91:K91"/>
    <mergeCell ref="C92:D92"/>
    <mergeCell ref="J92:K92"/>
    <mergeCell ref="C93:D93"/>
    <mergeCell ref="J93:K93"/>
    <mergeCell ref="C94:D94"/>
    <mergeCell ref="J94:K94"/>
    <mergeCell ref="C95:D95"/>
    <mergeCell ref="E95:F95"/>
    <mergeCell ref="J95:K95"/>
    <mergeCell ref="L95:M95"/>
    <mergeCell ref="J130:K130"/>
    <mergeCell ref="L130:M130"/>
    <mergeCell ref="J131:K131"/>
    <mergeCell ref="B132:H132"/>
    <mergeCell ref="J132:K132"/>
    <mergeCell ref="B133:C133"/>
    <mergeCell ref="F133:H133"/>
    <mergeCell ref="J133:K133"/>
    <mergeCell ref="C134:D134"/>
    <mergeCell ref="J134:K134"/>
    <mergeCell ref="C135:D135"/>
    <mergeCell ref="J135:K135"/>
    <mergeCell ref="C136:D136"/>
    <mergeCell ref="J136:K136"/>
    <mergeCell ref="C137:D137"/>
    <mergeCell ref="J137:K137"/>
    <mergeCell ref="C138:D138"/>
    <mergeCell ref="E138:F138"/>
    <mergeCell ref="J138:K138"/>
    <mergeCell ref="L138:M138"/>
    <mergeCell ref="J173:K173"/>
    <mergeCell ref="L173:M173"/>
    <mergeCell ref="J174:K174"/>
    <mergeCell ref="B175:H175"/>
    <mergeCell ref="J175:K175"/>
    <mergeCell ref="B176:C176"/>
    <mergeCell ref="F176:H176"/>
    <mergeCell ref="J176:K176"/>
    <mergeCell ref="C177:D177"/>
    <mergeCell ref="J177:K177"/>
    <mergeCell ref="C178:D178"/>
    <mergeCell ref="J178:K178"/>
    <mergeCell ref="C179:D179"/>
    <mergeCell ref="J179:K179"/>
    <mergeCell ref="C180:D180"/>
    <mergeCell ref="J180:K180"/>
    <mergeCell ref="C181:D181"/>
    <mergeCell ref="E181:F181"/>
    <mergeCell ref="J181:K181"/>
    <mergeCell ref="L181:M181"/>
    <mergeCell ref="J216:K216"/>
    <mergeCell ref="L216:M216"/>
    <mergeCell ref="J217:K217"/>
    <mergeCell ref="B218:H218"/>
    <mergeCell ref="J218:K218"/>
    <mergeCell ref="B219:C219"/>
    <mergeCell ref="F219:H219"/>
    <mergeCell ref="J219:K219"/>
    <mergeCell ref="C220:D220"/>
    <mergeCell ref="J220:K220"/>
    <mergeCell ref="C221:D221"/>
    <mergeCell ref="J221:K221"/>
    <mergeCell ref="C222:D222"/>
    <mergeCell ref="J222:K222"/>
    <mergeCell ref="C223:D223"/>
    <mergeCell ref="J223:K223"/>
    <mergeCell ref="C224:D224"/>
    <mergeCell ref="E224:F224"/>
    <mergeCell ref="J224:K224"/>
    <mergeCell ref="L224:M224"/>
    <mergeCell ref="J259:K259"/>
    <mergeCell ref="L259:M259"/>
    <mergeCell ref="J260:K260"/>
    <mergeCell ref="B261:H261"/>
    <mergeCell ref="J261:K261"/>
    <mergeCell ref="B262:C262"/>
    <mergeCell ref="F262:H262"/>
    <mergeCell ref="J262:K262"/>
    <mergeCell ref="C263:D263"/>
    <mergeCell ref="J263:K263"/>
    <mergeCell ref="C264:D264"/>
    <mergeCell ref="J264:K264"/>
    <mergeCell ref="C265:D265"/>
    <mergeCell ref="J265:K265"/>
    <mergeCell ref="C266:D266"/>
    <mergeCell ref="J266:K266"/>
    <mergeCell ref="C267:D267"/>
    <mergeCell ref="E267:F267"/>
    <mergeCell ref="J267:K267"/>
    <mergeCell ref="L267:M267"/>
    <mergeCell ref="J302:K302"/>
    <mergeCell ref="L302:M302"/>
    <mergeCell ref="J303:K303"/>
    <mergeCell ref="B304:H304"/>
    <mergeCell ref="J304:K304"/>
    <mergeCell ref="B305:C305"/>
    <mergeCell ref="F305:H305"/>
    <mergeCell ref="J305:K305"/>
    <mergeCell ref="C306:D306"/>
    <mergeCell ref="J306:K306"/>
    <mergeCell ref="C307:D307"/>
    <mergeCell ref="J307:K307"/>
    <mergeCell ref="C308:D308"/>
    <mergeCell ref="J308:K308"/>
    <mergeCell ref="C309:D309"/>
    <mergeCell ref="J309:K309"/>
    <mergeCell ref="C310:D310"/>
    <mergeCell ref="E310:F310"/>
    <mergeCell ref="J310:K310"/>
    <mergeCell ref="L310:M310"/>
    <mergeCell ref="J345:K345"/>
    <mergeCell ref="L345:M345"/>
    <mergeCell ref="J346:K346"/>
    <mergeCell ref="B347:H347"/>
    <mergeCell ref="J347:K347"/>
    <mergeCell ref="B348:C348"/>
    <mergeCell ref="F348:H348"/>
    <mergeCell ref="J348:K348"/>
    <mergeCell ref="C349:D349"/>
    <mergeCell ref="J349:K349"/>
    <mergeCell ref="C350:D350"/>
    <mergeCell ref="J350:K350"/>
    <mergeCell ref="C351:D351"/>
    <mergeCell ref="J351:K351"/>
    <mergeCell ref="C352:D352"/>
    <mergeCell ref="J352:K352"/>
    <mergeCell ref="C353:D353"/>
    <mergeCell ref="E353:F353"/>
    <mergeCell ref="J353:K353"/>
    <mergeCell ref="L353:M353"/>
    <mergeCell ref="J388:K388"/>
    <mergeCell ref="L388:M388"/>
    <mergeCell ref="J389:K389"/>
    <mergeCell ref="B390:H390"/>
    <mergeCell ref="J390:K390"/>
    <mergeCell ref="B391:C391"/>
    <mergeCell ref="F391:H391"/>
    <mergeCell ref="J391:K391"/>
    <mergeCell ref="C392:D392"/>
    <mergeCell ref="J392:K392"/>
    <mergeCell ref="C393:D393"/>
    <mergeCell ref="J393:K393"/>
    <mergeCell ref="C394:D394"/>
    <mergeCell ref="J394:K394"/>
    <mergeCell ref="C395:D395"/>
    <mergeCell ref="J395:K395"/>
    <mergeCell ref="C396:D396"/>
    <mergeCell ref="E396:F396"/>
    <mergeCell ref="J396:K396"/>
    <mergeCell ref="L396:M396"/>
    <mergeCell ref="J431:K431"/>
    <mergeCell ref="L431:M431"/>
    <mergeCell ref="J432:K432"/>
    <mergeCell ref="B433:H433"/>
    <mergeCell ref="J433:K433"/>
    <mergeCell ref="B434:C434"/>
    <mergeCell ref="F434:H434"/>
    <mergeCell ref="J434:K434"/>
    <mergeCell ref="C435:D435"/>
    <mergeCell ref="J435:K435"/>
    <mergeCell ref="C436:D436"/>
    <mergeCell ref="J436:K436"/>
    <mergeCell ref="C437:D437"/>
    <mergeCell ref="J437:K437"/>
    <mergeCell ref="C438:D438"/>
    <mergeCell ref="J438:K438"/>
    <mergeCell ref="C439:D439"/>
    <mergeCell ref="E439:F439"/>
    <mergeCell ref="J439:K439"/>
    <mergeCell ref="L439:M439"/>
    <mergeCell ref="J474:K474"/>
    <mergeCell ref="L474:M474"/>
    <mergeCell ref="J475:K475"/>
    <mergeCell ref="B476:H476"/>
    <mergeCell ref="J476:K476"/>
    <mergeCell ref="B477:C477"/>
    <mergeCell ref="F477:H477"/>
    <mergeCell ref="J477:K477"/>
    <mergeCell ref="C478:D478"/>
    <mergeCell ref="J478:K478"/>
    <mergeCell ref="C479:D479"/>
    <mergeCell ref="J479:K479"/>
    <mergeCell ref="C480:D480"/>
    <mergeCell ref="J480:K480"/>
    <mergeCell ref="C481:D481"/>
    <mergeCell ref="J481:K481"/>
    <mergeCell ref="C482:D482"/>
    <mergeCell ref="E482:F482"/>
    <mergeCell ref="J482:K482"/>
    <mergeCell ref="L482:M482"/>
    <mergeCell ref="G1:H2"/>
    <mergeCell ref="A11:B12"/>
    <mergeCell ref="C11:D12"/>
    <mergeCell ref="E11:F12"/>
    <mergeCell ref="H11:I12"/>
    <mergeCell ref="J11:K12"/>
    <mergeCell ref="L11:M12"/>
    <mergeCell ref="G44:H45"/>
    <mergeCell ref="A54:B55"/>
    <mergeCell ref="C54:D55"/>
    <mergeCell ref="E54:F55"/>
    <mergeCell ref="H54:I55"/>
    <mergeCell ref="J54:K55"/>
    <mergeCell ref="L54:M55"/>
    <mergeCell ref="G87:H88"/>
    <mergeCell ref="A97:B98"/>
    <mergeCell ref="C97:D98"/>
    <mergeCell ref="E97:F98"/>
    <mergeCell ref="H97:I98"/>
    <mergeCell ref="J97:K98"/>
    <mergeCell ref="L97:M98"/>
    <mergeCell ref="G130:H131"/>
    <mergeCell ref="A140:B141"/>
    <mergeCell ref="C140:D141"/>
    <mergeCell ref="E140:F141"/>
    <mergeCell ref="H140:I141"/>
    <mergeCell ref="J140:K141"/>
    <mergeCell ref="L140:M141"/>
    <mergeCell ref="G173:H174"/>
    <mergeCell ref="A183:B184"/>
    <mergeCell ref="C183:D184"/>
    <mergeCell ref="E183:F184"/>
    <mergeCell ref="H183:I184"/>
    <mergeCell ref="J183:K184"/>
    <mergeCell ref="L183:M184"/>
    <mergeCell ref="G216:H217"/>
    <mergeCell ref="A226:B227"/>
    <mergeCell ref="C226:D227"/>
    <mergeCell ref="E226:F227"/>
    <mergeCell ref="H226:I227"/>
    <mergeCell ref="J226:K227"/>
    <mergeCell ref="L226:M227"/>
    <mergeCell ref="G259:H260"/>
    <mergeCell ref="A269:B270"/>
    <mergeCell ref="C269:D270"/>
    <mergeCell ref="E269:F270"/>
    <mergeCell ref="H269:I270"/>
    <mergeCell ref="J269:K270"/>
    <mergeCell ref="L269:M270"/>
    <mergeCell ref="G302:H303"/>
    <mergeCell ref="A312:B313"/>
    <mergeCell ref="C312:D313"/>
    <mergeCell ref="E312:F313"/>
    <mergeCell ref="H312:I313"/>
    <mergeCell ref="J312:K313"/>
    <mergeCell ref="L312:M313"/>
    <mergeCell ref="G345:H346"/>
    <mergeCell ref="A355:B356"/>
    <mergeCell ref="C355:D356"/>
    <mergeCell ref="E355:F356"/>
    <mergeCell ref="H355:I356"/>
    <mergeCell ref="J355:K356"/>
    <mergeCell ref="L355:M356"/>
    <mergeCell ref="G388:H389"/>
    <mergeCell ref="A398:B399"/>
    <mergeCell ref="C398:D399"/>
    <mergeCell ref="E398:F399"/>
    <mergeCell ref="H398:I399"/>
    <mergeCell ref="J398:K399"/>
    <mergeCell ref="L398:M399"/>
    <mergeCell ref="G431:H432"/>
    <mergeCell ref="A441:B442"/>
    <mergeCell ref="C441:D442"/>
    <mergeCell ref="E441:F442"/>
    <mergeCell ref="H441:I442"/>
    <mergeCell ref="J441:K442"/>
    <mergeCell ref="L441:M442"/>
    <mergeCell ref="G474:H475"/>
    <mergeCell ref="A484:B485"/>
    <mergeCell ref="C484:D485"/>
    <mergeCell ref="E484:F485"/>
    <mergeCell ref="H484:I485"/>
    <mergeCell ref="J484:K485"/>
    <mergeCell ref="L484:M485"/>
  </mergeCells>
  <phoneticPr fontId="1"/>
  <conditionalFormatting sqref="M443:M473">
    <cfRule type="expression" dxfId="343" priority="6">
      <formula>J443&lt;&gt;"対象期間"</formula>
    </cfRule>
    <cfRule type="expression" dxfId="342" priority="7">
      <formula>L443="閉所"</formula>
    </cfRule>
  </conditionalFormatting>
  <conditionalFormatting sqref="K443:K473">
    <cfRule type="cellIs" dxfId="341" priority="8" operator="notEqual">
      <formula>""</formula>
    </cfRule>
  </conditionalFormatting>
  <conditionalFormatting sqref="M486:M516">
    <cfRule type="expression" dxfId="340" priority="12">
      <formula>J486&lt;&gt;"対象期間"</formula>
    </cfRule>
    <cfRule type="expression" dxfId="339" priority="13">
      <formula>L486="閉所"</formula>
    </cfRule>
  </conditionalFormatting>
  <conditionalFormatting sqref="K486:K516">
    <cfRule type="cellIs" dxfId="338" priority="14" operator="notEqual">
      <formula>""</formula>
    </cfRule>
  </conditionalFormatting>
  <conditionalFormatting sqref="N478:N482">
    <cfRule type="expression" dxfId="337" priority="47">
      <formula>N478="未達成"</formula>
    </cfRule>
  </conditionalFormatting>
  <conditionalFormatting sqref="L482:M482">
    <cfRule type="expression" dxfId="336" priority="17">
      <formula>L482="未達成"</formula>
    </cfRule>
  </conditionalFormatting>
  <conditionalFormatting sqref="L482:M482">
    <cfRule type="cellIs" dxfId="335" priority="16" operator="equal">
      <formula>"4週8休以上"</formula>
    </cfRule>
    <cfRule type="cellIs" dxfId="334" priority="15" operator="notEqual">
      <formula>"4週8休以上"</formula>
    </cfRule>
  </conditionalFormatting>
  <conditionalFormatting sqref="E482:F482">
    <cfRule type="expression" dxfId="333" priority="20">
      <formula>E482="未達成"</formula>
    </cfRule>
  </conditionalFormatting>
  <conditionalFormatting sqref="E482:F482">
    <cfRule type="cellIs" dxfId="332" priority="19" operator="equal">
      <formula>"4週8休以上"</formula>
    </cfRule>
    <cfRule type="cellIs" dxfId="331" priority="18" operator="notEqual">
      <formula>"4週8休以上"</formula>
    </cfRule>
  </conditionalFormatting>
  <conditionalFormatting sqref="L513">
    <cfRule type="expression" dxfId="330" priority="21">
      <formula>J513&lt;&gt;"対象期間"</formula>
    </cfRule>
    <cfRule type="expression" dxfId="329" priority="22">
      <formula>L513="閉所"</formula>
    </cfRule>
  </conditionalFormatting>
  <conditionalFormatting sqref="L506:L507">
    <cfRule type="expression" dxfId="328" priority="23">
      <formula>J506&lt;&gt;"対象期間"</formula>
    </cfRule>
    <cfRule type="expression" dxfId="327" priority="24">
      <formula>L506="閉所"</formula>
    </cfRule>
  </conditionalFormatting>
  <conditionalFormatting sqref="L499:L500">
    <cfRule type="expression" dxfId="326" priority="25">
      <formula>J499&lt;&gt;"対象期間"</formula>
    </cfRule>
    <cfRule type="expression" dxfId="325" priority="26">
      <formula>L499="閉所"</formula>
    </cfRule>
  </conditionalFormatting>
  <conditionalFormatting sqref="L492:L493">
    <cfRule type="expression" dxfId="324" priority="27">
      <formula>J492&lt;&gt;"対象期間"</formula>
    </cfRule>
    <cfRule type="expression" dxfId="323" priority="28">
      <formula>L492="閉所"</formula>
    </cfRule>
  </conditionalFormatting>
  <conditionalFormatting sqref="L486">
    <cfRule type="expression" dxfId="322" priority="29">
      <formula>J486&lt;&gt;"対象期間"</formula>
    </cfRule>
    <cfRule type="expression" dxfId="321" priority="30">
      <formula>L486="閉所"</formula>
    </cfRule>
  </conditionalFormatting>
  <conditionalFormatting sqref="L487:L491 L494:L498 L501:L505 L508:L512">
    <cfRule type="expression" dxfId="320" priority="31">
      <formula>J487&lt;&gt;"対象期間"</formula>
    </cfRule>
    <cfRule type="expression" dxfId="319" priority="32">
      <formula>L487="閉所"</formula>
    </cfRule>
  </conditionalFormatting>
  <conditionalFormatting sqref="J486:J513">
    <cfRule type="expression" dxfId="318" priority="33">
      <formula>J486="対象期間"</formula>
    </cfRule>
  </conditionalFormatting>
  <conditionalFormatting sqref="F486:F516">
    <cfRule type="expression" dxfId="317" priority="34">
      <formula>C486&lt;&gt;"対象期間"</formula>
    </cfRule>
    <cfRule type="expression" dxfId="316" priority="35">
      <formula>E486="閉所"</formula>
    </cfRule>
  </conditionalFormatting>
  <conditionalFormatting sqref="E486:E516">
    <cfRule type="expression" dxfId="315" priority="36">
      <formula>C486&lt;&gt;"対象期間"</formula>
    </cfRule>
    <cfRule type="expression" dxfId="314" priority="37">
      <formula>E486="閉所"</formula>
    </cfRule>
  </conditionalFormatting>
  <conditionalFormatting sqref="D486:D516">
    <cfRule type="cellIs" dxfId="313" priority="38" operator="notEqual">
      <formula>""</formula>
    </cfRule>
  </conditionalFormatting>
  <conditionalFormatting sqref="C486:C516">
    <cfRule type="expression" dxfId="312" priority="39">
      <formula>C486="対象期間"</formula>
    </cfRule>
  </conditionalFormatting>
  <conditionalFormatting sqref="L514:L516">
    <cfRule type="expression" dxfId="311" priority="40">
      <formula>J514&lt;&gt;"対象期間"</formula>
    </cfRule>
    <cfRule type="expression" dxfId="310" priority="41">
      <formula>L514="閉所"</formula>
    </cfRule>
  </conditionalFormatting>
  <conditionalFormatting sqref="J514:J516">
    <cfRule type="expression" dxfId="309" priority="42">
      <formula>J514="対象期間"</formula>
    </cfRule>
  </conditionalFormatting>
  <conditionalFormatting sqref="M481">
    <cfRule type="cellIs" dxfId="308" priority="44" operator="greaterThan">
      <formula>0.285</formula>
    </cfRule>
    <cfRule type="cellIs" dxfId="307" priority="43" operator="lessThan">
      <formula>0.285</formula>
    </cfRule>
  </conditionalFormatting>
  <conditionalFormatting sqref="F481">
    <cfRule type="cellIs" dxfId="306" priority="46" operator="greaterThan">
      <formula>0.285</formula>
    </cfRule>
    <cfRule type="cellIs" dxfId="305" priority="45" operator="lessThan">
      <formula>0.285</formula>
    </cfRule>
  </conditionalFormatting>
  <conditionalFormatting sqref="N488:N492 N495:N499 N502:N506 N509:N513 N516">
    <cfRule type="expression" dxfId="304" priority="50">
      <formula>K488&lt;&gt;"対象期間"</formula>
    </cfRule>
    <cfRule type="expression" dxfId="303" priority="51">
      <formula>N488="閉所"</formula>
    </cfRule>
  </conditionalFormatting>
  <conditionalFormatting sqref="N486:N487 N493:N494 N500:N501 N507:N508 N514:N515">
    <cfRule type="expression" dxfId="302" priority="48">
      <formula>L486&lt;&gt;"対象期間"</formula>
    </cfRule>
    <cfRule type="expression" dxfId="301" priority="49">
      <formula>N486="閉所"</formula>
    </cfRule>
  </conditionalFormatting>
  <conditionalFormatting sqref="N435:N439">
    <cfRule type="expression" dxfId="300" priority="87">
      <formula>N435="未達成"</formula>
    </cfRule>
  </conditionalFormatting>
  <conditionalFormatting sqref="L439:M439">
    <cfRule type="expression" dxfId="299" priority="57">
      <formula>L439="未達成"</formula>
    </cfRule>
  </conditionalFormatting>
  <conditionalFormatting sqref="L439:M439">
    <cfRule type="cellIs" dxfId="298" priority="56" operator="equal">
      <formula>"4週8休以上"</formula>
    </cfRule>
    <cfRule type="cellIs" dxfId="297" priority="55" operator="notEqual">
      <formula>"4週8休以上"</formula>
    </cfRule>
  </conditionalFormatting>
  <conditionalFormatting sqref="E439:F439">
    <cfRule type="expression" dxfId="296" priority="60">
      <formula>E439="未達成"</formula>
    </cfRule>
  </conditionalFormatting>
  <conditionalFormatting sqref="E439:F439">
    <cfRule type="cellIs" dxfId="295" priority="59" operator="equal">
      <formula>"4週8休以上"</formula>
    </cfRule>
    <cfRule type="cellIs" dxfId="294" priority="58" operator="notEqual">
      <formula>"4週8休以上"</formula>
    </cfRule>
  </conditionalFormatting>
  <conditionalFormatting sqref="L470">
    <cfRule type="expression" dxfId="293" priority="61">
      <formula>J470&lt;&gt;"対象期間"</formula>
    </cfRule>
    <cfRule type="expression" dxfId="292" priority="62">
      <formula>L470="閉所"</formula>
    </cfRule>
  </conditionalFormatting>
  <conditionalFormatting sqref="L463:L464">
    <cfRule type="expression" dxfId="291" priority="63">
      <formula>J463&lt;&gt;"対象期間"</formula>
    </cfRule>
    <cfRule type="expression" dxfId="290" priority="64">
      <formula>L463="閉所"</formula>
    </cfRule>
  </conditionalFormatting>
  <conditionalFormatting sqref="L456:L457">
    <cfRule type="expression" dxfId="289" priority="65">
      <formula>J456&lt;&gt;"対象期間"</formula>
    </cfRule>
    <cfRule type="expression" dxfId="288" priority="66">
      <formula>L456="閉所"</formula>
    </cfRule>
  </conditionalFormatting>
  <conditionalFormatting sqref="L449:L450">
    <cfRule type="expression" dxfId="287" priority="67">
      <formula>J449&lt;&gt;"対象期間"</formula>
    </cfRule>
    <cfRule type="expression" dxfId="286" priority="68">
      <formula>L449="閉所"</formula>
    </cfRule>
  </conditionalFormatting>
  <conditionalFormatting sqref="L443">
    <cfRule type="expression" dxfId="285" priority="69">
      <formula>J443&lt;&gt;"対象期間"</formula>
    </cfRule>
    <cfRule type="expression" dxfId="284" priority="70">
      <formula>L443="閉所"</formula>
    </cfRule>
  </conditionalFormatting>
  <conditionalFormatting sqref="L444:L448 L451:L455 L458:L462 L465:L469">
    <cfRule type="expression" dxfId="283" priority="71">
      <formula>J444&lt;&gt;"対象期間"</formula>
    </cfRule>
    <cfRule type="expression" dxfId="282" priority="72">
      <formula>L444="閉所"</formula>
    </cfRule>
  </conditionalFormatting>
  <conditionalFormatting sqref="J443:J470">
    <cfRule type="expression" dxfId="281" priority="73">
      <formula>J443="対象期間"</formula>
    </cfRule>
  </conditionalFormatting>
  <conditionalFormatting sqref="F443:F473">
    <cfRule type="expression" dxfId="280" priority="74">
      <formula>C443&lt;&gt;"対象期間"</formula>
    </cfRule>
    <cfRule type="expression" dxfId="279" priority="75">
      <formula>E443="閉所"</formula>
    </cfRule>
  </conditionalFormatting>
  <conditionalFormatting sqref="E443:E473">
    <cfRule type="expression" dxfId="278" priority="76">
      <formula>C443&lt;&gt;"対象期間"</formula>
    </cfRule>
    <cfRule type="expression" dxfId="277" priority="77">
      <formula>E443="閉所"</formula>
    </cfRule>
  </conditionalFormatting>
  <conditionalFormatting sqref="D443:D473">
    <cfRule type="cellIs" dxfId="276" priority="78" operator="notEqual">
      <formula>""</formula>
    </cfRule>
  </conditionalFormatting>
  <conditionalFormatting sqref="C443:C473">
    <cfRule type="expression" dxfId="275" priority="79">
      <formula>C443="対象期間"</formula>
    </cfRule>
  </conditionalFormatting>
  <conditionalFormatting sqref="L471:L473">
    <cfRule type="expression" dxfId="274" priority="80">
      <formula>J471&lt;&gt;"対象期間"</formula>
    </cfRule>
    <cfRule type="expression" dxfId="273" priority="81">
      <formula>L471="閉所"</formula>
    </cfRule>
  </conditionalFormatting>
  <conditionalFormatting sqref="J471:J473">
    <cfRule type="expression" dxfId="272" priority="82">
      <formula>J471="対象期間"</formula>
    </cfRule>
  </conditionalFormatting>
  <conditionalFormatting sqref="M438">
    <cfRule type="cellIs" dxfId="271" priority="84" operator="greaterThan">
      <formula>0.285</formula>
    </cfRule>
    <cfRule type="cellIs" dxfId="270" priority="83" operator="lessThan">
      <formula>0.285</formula>
    </cfRule>
  </conditionalFormatting>
  <conditionalFormatting sqref="F438">
    <cfRule type="cellIs" dxfId="269" priority="86" operator="greaterThan">
      <formula>0.285</formula>
    </cfRule>
    <cfRule type="cellIs" dxfId="268" priority="85" operator="lessThan">
      <formula>0.285</formula>
    </cfRule>
  </conditionalFormatting>
  <conditionalFormatting sqref="N445:N449 N452:N456 N459:N463 N466:N470 N473">
    <cfRule type="expression" dxfId="267" priority="90">
      <formula>K445&lt;&gt;"対象期間"</formula>
    </cfRule>
    <cfRule type="expression" dxfId="266" priority="91">
      <formula>N445="閉所"</formula>
    </cfRule>
  </conditionalFormatting>
  <conditionalFormatting sqref="N443:N444 N450:N451 N457:N458 N464:N465 N471:N472">
    <cfRule type="expression" dxfId="265" priority="88">
      <formula>L443&lt;&gt;"対象期間"</formula>
    </cfRule>
    <cfRule type="expression" dxfId="264" priority="89">
      <formula>N443="閉所"</formula>
    </cfRule>
  </conditionalFormatting>
  <conditionalFormatting sqref="M357:M387 M400:M430">
    <cfRule type="expression" dxfId="263" priority="92">
      <formula>J357&lt;&gt;"対象期間"</formula>
    </cfRule>
    <cfRule type="expression" dxfId="262" priority="93">
      <formula>L357="閉所"</formula>
    </cfRule>
  </conditionalFormatting>
  <conditionalFormatting sqref="K357:K387 K400:K430">
    <cfRule type="cellIs" dxfId="261" priority="94" operator="notEqual">
      <formula>""</formula>
    </cfRule>
  </conditionalFormatting>
  <conditionalFormatting sqref="M314:M344">
    <cfRule type="expression" dxfId="260" priority="98">
      <formula>J314&lt;&gt;"対象期間"</formula>
    </cfRule>
    <cfRule type="expression" dxfId="259" priority="99">
      <formula>L314="閉所"</formula>
    </cfRule>
  </conditionalFormatting>
  <conditionalFormatting sqref="K314:K344">
    <cfRule type="cellIs" dxfId="258" priority="100" operator="notEqual">
      <formula>""</formula>
    </cfRule>
  </conditionalFormatting>
  <conditionalFormatting sqref="M271:M301">
    <cfRule type="expression" dxfId="257" priority="104">
      <formula>J271&lt;&gt;"対象期間"</formula>
    </cfRule>
    <cfRule type="expression" dxfId="256" priority="105">
      <formula>L271="閉所"</formula>
    </cfRule>
  </conditionalFormatting>
  <conditionalFormatting sqref="K271:K301">
    <cfRule type="cellIs" dxfId="255" priority="110" operator="notEqual">
      <formula>""</formula>
    </cfRule>
  </conditionalFormatting>
  <conditionalFormatting sqref="N263:N267 N306:N310 N349:N353 N392:N396">
    <cfRule type="expression" dxfId="254" priority="150">
      <formula>N263="未達成"</formula>
    </cfRule>
  </conditionalFormatting>
  <conditionalFormatting sqref="L267:M267 L310:M310 L353:M353 L396:M396">
    <cfRule type="expression" dxfId="253" priority="114">
      <formula>L267="未達成"</formula>
    </cfRule>
  </conditionalFormatting>
  <conditionalFormatting sqref="L267:M267 L310:M310 L353:M353 L396:M396">
    <cfRule type="cellIs" dxfId="252" priority="113" operator="equal">
      <formula>"4週8休以上"</formula>
    </cfRule>
    <cfRule type="cellIs" dxfId="251" priority="112" operator="notEqual">
      <formula>"4週8休以上"</formula>
    </cfRule>
  </conditionalFormatting>
  <conditionalFormatting sqref="E267:F267 E310:F310 E353:F353 E396:F396">
    <cfRule type="expression" dxfId="250" priority="117">
      <formula>E267="未達成"</formula>
    </cfRule>
  </conditionalFormatting>
  <conditionalFormatting sqref="E267:F267 E310:F310 E353:F353 E396:F396">
    <cfRule type="cellIs" dxfId="249" priority="116" operator="equal">
      <formula>"4週8休以上"</formula>
    </cfRule>
    <cfRule type="cellIs" dxfId="248" priority="115" operator="notEqual">
      <formula>"4週8休以上"</formula>
    </cfRule>
  </conditionalFormatting>
  <conditionalFormatting sqref="L298 L341 L384 L427">
    <cfRule type="expression" dxfId="247" priority="118">
      <formula>J298&lt;&gt;"対象期間"</formula>
    </cfRule>
    <cfRule type="expression" dxfId="246" priority="119">
      <formula>L298="閉所"</formula>
    </cfRule>
  </conditionalFormatting>
  <conditionalFormatting sqref="L291:L292 L334:L335 L377:L378 L420:L421">
    <cfRule type="expression" dxfId="245" priority="120">
      <formula>J291&lt;&gt;"対象期間"</formula>
    </cfRule>
    <cfRule type="expression" dxfId="244" priority="121">
      <formula>L291="閉所"</formula>
    </cfRule>
  </conditionalFormatting>
  <conditionalFormatting sqref="L284:L285 L327:L328 L370:L371 L413:L414">
    <cfRule type="expression" dxfId="243" priority="122">
      <formula>J284&lt;&gt;"対象期間"</formula>
    </cfRule>
    <cfRule type="expression" dxfId="242" priority="123">
      <formula>L284="閉所"</formula>
    </cfRule>
  </conditionalFormatting>
  <conditionalFormatting sqref="L277:L278 L320:L321 L363:L364 L406:L407">
    <cfRule type="expression" dxfId="241" priority="124">
      <formula>J277&lt;&gt;"対象期間"</formula>
    </cfRule>
    <cfRule type="expression" dxfId="240" priority="125">
      <formula>L277="閉所"</formula>
    </cfRule>
  </conditionalFormatting>
  <conditionalFormatting sqref="L271 L314 L357 L400">
    <cfRule type="expression" dxfId="239" priority="126">
      <formula>J271&lt;&gt;"対象期間"</formula>
    </cfRule>
    <cfRule type="expression" dxfId="238" priority="127">
      <formula>L271="閉所"</formula>
    </cfRule>
  </conditionalFormatting>
  <conditionalFormatting sqref="L272:L276 L279:L283 L286:L290 L293:L297 L315:L319 L322:L326 L329:L333 L336:L340 L358:L362 L365:L369 L372:L376 L379:L383 L401:L405 L408:L412 L415:L419 L422:L426">
    <cfRule type="expression" dxfId="237" priority="130">
      <formula>J272&lt;&gt;"対象期間"</formula>
    </cfRule>
    <cfRule type="expression" dxfId="236" priority="131">
      <formula>L272="閉所"</formula>
    </cfRule>
  </conditionalFormatting>
  <conditionalFormatting sqref="J271:J298 J314:J341 J357:J384 J400:J427">
    <cfRule type="expression" dxfId="235" priority="133">
      <formula>J271="対象期間"</formula>
    </cfRule>
  </conditionalFormatting>
  <conditionalFormatting sqref="F271:F301 F314:F344 F357:F387 F400:F430">
    <cfRule type="expression" dxfId="234" priority="134">
      <formula>C271&lt;&gt;"対象期間"</formula>
    </cfRule>
    <cfRule type="expression" dxfId="233" priority="135">
      <formula>E271="閉所"</formula>
    </cfRule>
  </conditionalFormatting>
  <conditionalFormatting sqref="E271:E301 E314:E344 E357:E387 E400:E430">
    <cfRule type="expression" dxfId="232" priority="136">
      <formula>C271&lt;&gt;"対象期間"</formula>
    </cfRule>
    <cfRule type="expression" dxfId="231" priority="137">
      <formula>E271="閉所"</formula>
    </cfRule>
  </conditionalFormatting>
  <conditionalFormatting sqref="D271:D301 D314:D344 D357:D387 D400:D430">
    <cfRule type="cellIs" dxfId="230" priority="138" operator="notEqual">
      <formula>""</formula>
    </cfRule>
  </conditionalFormatting>
  <conditionalFormatting sqref="C271:C301 C314:C344 C357:C387 C400:C430">
    <cfRule type="expression" dxfId="229" priority="139">
      <formula>C271="対象期間"</formula>
    </cfRule>
  </conditionalFormatting>
  <conditionalFormatting sqref="L299:L301 L342:L344 L385:L387 L428:L430">
    <cfRule type="expression" dxfId="228" priority="142">
      <formula>J299&lt;&gt;"対象期間"</formula>
    </cfRule>
    <cfRule type="expression" dxfId="227" priority="143">
      <formula>L299="閉所"</formula>
    </cfRule>
  </conditionalFormatting>
  <conditionalFormatting sqref="J299:J301 J342:J344 J385:J387 J428:J430">
    <cfRule type="expression" dxfId="226" priority="145">
      <formula>J299="対象期間"</formula>
    </cfRule>
  </conditionalFormatting>
  <conditionalFormatting sqref="M266 M309 M352 M395">
    <cfRule type="cellIs" dxfId="225" priority="147" operator="greaterThan">
      <formula>0.285</formula>
    </cfRule>
    <cfRule type="cellIs" dxfId="224" priority="146" operator="lessThan">
      <formula>0.285</formula>
    </cfRule>
  </conditionalFormatting>
  <conditionalFormatting sqref="F266 F309 F352 F395">
    <cfRule type="cellIs" dxfId="223" priority="149" operator="greaterThan">
      <formula>0.285</formula>
    </cfRule>
    <cfRule type="cellIs" dxfId="222" priority="148" operator="lessThan">
      <formula>0.285</formula>
    </cfRule>
  </conditionalFormatting>
  <conditionalFormatting sqref="N273:N277 N280:N284 N287:N291 N294:N298 N301 N316:N320 N323:N327 N330:N334 N337:N341 N344 N359:N363 N366:N370 N373:N377 N380:N384 N387 N402:N406 N409:N413 N416:N420 N423:N427 N430">
    <cfRule type="expression" dxfId="221" priority="153">
      <formula>K273&lt;&gt;"対象期間"</formula>
    </cfRule>
    <cfRule type="expression" dxfId="220" priority="154">
      <formula>N273="閉所"</formula>
    </cfRule>
  </conditionalFormatting>
  <conditionalFormatting sqref="N271:N272 N278:N279 N285:N286 N292:N293 N299:N300 N314:N315 N321:N322 N328:N329 N335:N336 N342:N343 N357:N358 N364:N365 N371:N372 N378:N379 N385:N386 N400:N401 N407:N408 N414:N415 N421:N422 N428:N429">
    <cfRule type="expression" dxfId="219" priority="151">
      <formula>L271&lt;&gt;"対象期間"</formula>
    </cfRule>
    <cfRule type="expression" dxfId="218" priority="152">
      <formula>N271="閉所"</formula>
    </cfRule>
  </conditionalFormatting>
  <conditionalFormatting sqref="N5:N9">
    <cfRule type="expression" dxfId="217" priority="1783">
      <formula>N5="未達成"</formula>
    </cfRule>
  </conditionalFormatting>
  <conditionalFormatting sqref="L9:M9">
    <cfRule type="expression" dxfId="216" priority="365">
      <formula>L9="未達成"</formula>
    </cfRule>
  </conditionalFormatting>
  <conditionalFormatting sqref="L9:M9">
    <cfRule type="cellIs" dxfId="215" priority="364" operator="equal">
      <formula>"4週8休以上"</formula>
    </cfRule>
    <cfRule type="cellIs" dxfId="214" priority="363" operator="notEqual">
      <formula>"4週8休以上"</formula>
    </cfRule>
  </conditionalFormatting>
  <conditionalFormatting sqref="M13:M42">
    <cfRule type="expression" dxfId="213" priority="600">
      <formula>J13&lt;&gt;"対象期間"</formula>
    </cfRule>
    <cfRule type="expression" dxfId="212" priority="601">
      <formula>L13="閉所"</formula>
    </cfRule>
  </conditionalFormatting>
  <conditionalFormatting sqref="K14:K42">
    <cfRule type="cellIs" dxfId="211" priority="604" operator="notEqual">
      <formula>""</formula>
    </cfRule>
  </conditionalFormatting>
  <conditionalFormatting sqref="J14:J42">
    <cfRule type="expression" dxfId="210" priority="605">
      <formula>J14="対象期間"</formula>
    </cfRule>
  </conditionalFormatting>
  <conditionalFormatting sqref="M8">
    <cfRule type="cellIs" dxfId="209" priority="619" operator="greaterThan">
      <formula>0.285</formula>
    </cfRule>
    <cfRule type="cellIs" dxfId="208" priority="618" operator="lessThan">
      <formula>0.285</formula>
    </cfRule>
  </conditionalFormatting>
  <conditionalFormatting sqref="L14">
    <cfRule type="expression" dxfId="207" priority="696">
      <formula>J14&lt;&gt;"対象期間"</formula>
    </cfRule>
    <cfRule type="expression" dxfId="206" priority="697">
      <formula>L14="閉所"</formula>
    </cfRule>
  </conditionalFormatting>
  <conditionalFormatting sqref="K13">
    <cfRule type="cellIs" dxfId="205" priority="698" operator="notEqual">
      <formula>""</formula>
    </cfRule>
  </conditionalFormatting>
  <conditionalFormatting sqref="L13">
    <cfRule type="expression" dxfId="204" priority="701">
      <formula>J13&lt;&gt;"対象期間"</formula>
    </cfRule>
    <cfRule type="expression" dxfId="203" priority="702">
      <formula>L13="閉所"</formula>
    </cfRule>
  </conditionalFormatting>
  <conditionalFormatting sqref="J13">
    <cfRule type="expression" dxfId="202" priority="703">
      <formula>J13="対象期間"</formula>
    </cfRule>
  </conditionalFormatting>
  <conditionalFormatting sqref="E9:F9">
    <cfRule type="expression" dxfId="201" priority="719">
      <formula>E9="未達成"</formula>
    </cfRule>
  </conditionalFormatting>
  <conditionalFormatting sqref="F8">
    <cfRule type="cellIs" dxfId="200" priority="718" operator="greaterThan">
      <formula>0.285</formula>
    </cfRule>
    <cfRule type="cellIs" dxfId="199" priority="717" operator="lessThan">
      <formula>0.285</formula>
    </cfRule>
  </conditionalFormatting>
  <conditionalFormatting sqref="E9:F9">
    <cfRule type="cellIs" dxfId="198" priority="716" operator="equal">
      <formula>"4週8休以上"</formula>
    </cfRule>
    <cfRule type="cellIs" dxfId="197" priority="715" operator="notEqual">
      <formula>"4週8休以上"</formula>
    </cfRule>
  </conditionalFormatting>
  <conditionalFormatting sqref="D13:D43">
    <cfRule type="cellIs" dxfId="196" priority="720" operator="notEqual">
      <formula>""</formula>
    </cfRule>
  </conditionalFormatting>
  <conditionalFormatting sqref="M43">
    <cfRule type="expression" dxfId="195" priority="1015">
      <formula>J43&lt;&gt;"対象期間"</formula>
    </cfRule>
    <cfRule type="expression" dxfId="194" priority="1016">
      <formula>L43="閉所"</formula>
    </cfRule>
  </conditionalFormatting>
  <conditionalFormatting sqref="F13">
    <cfRule type="expression" dxfId="193" priority="1017">
      <formula>C13&lt;&gt;"対象期間"</formula>
    </cfRule>
    <cfRule type="expression" dxfId="192" priority="1018">
      <formula>E13="閉所"</formula>
    </cfRule>
  </conditionalFormatting>
  <conditionalFormatting sqref="E13">
    <cfRule type="expression" dxfId="191" priority="1019">
      <formula>C13&lt;&gt;"対象期間"</formula>
    </cfRule>
    <cfRule type="expression" dxfId="190" priority="1020">
      <formula>E13="閉所"</formula>
    </cfRule>
  </conditionalFormatting>
  <conditionalFormatting sqref="K43">
    <cfRule type="cellIs" dxfId="189" priority="1667" operator="notEqual">
      <formula>""</formula>
    </cfRule>
  </conditionalFormatting>
  <conditionalFormatting sqref="C13:C43 J43">
    <cfRule type="expression" dxfId="188" priority="1736">
      <formula>C13="対象期間"</formula>
    </cfRule>
  </conditionalFormatting>
  <conditionalFormatting sqref="E14:E43">
    <cfRule type="expression" dxfId="187" priority="1791">
      <formula>C14&lt;&gt;"対象期間"</formula>
    </cfRule>
    <cfRule type="expression" dxfId="186" priority="1792">
      <formula>E14="閉所"</formula>
    </cfRule>
  </conditionalFormatting>
  <conditionalFormatting sqref="F14:F43">
    <cfRule type="expression" dxfId="185" priority="1789">
      <formula>C14&lt;&gt;"対象期間"</formula>
    </cfRule>
    <cfRule type="expression" dxfId="184" priority="1790">
      <formula>E14="閉所"</formula>
    </cfRule>
  </conditionalFormatting>
  <conditionalFormatting sqref="L28:L30 L33:L37 L40:L43">
    <cfRule type="expression" dxfId="183" priority="1795">
      <formula>J28&lt;&gt;"対象期間"</formula>
    </cfRule>
    <cfRule type="expression" dxfId="182" priority="1796">
      <formula>L28="閉所"</formula>
    </cfRule>
  </conditionalFormatting>
  <conditionalFormatting sqref="L31">
    <cfRule type="expression" dxfId="181" priority="1759">
      <formula>J31&lt;&gt;"対象期間"</formula>
    </cfRule>
    <cfRule type="expression" dxfId="180" priority="1760">
      <formula>L31="閉所"</formula>
    </cfRule>
  </conditionalFormatting>
  <conditionalFormatting sqref="L32">
    <cfRule type="expression" dxfId="179" priority="1757">
      <formula>J32&lt;&gt;"対象期間"</formula>
    </cfRule>
    <cfRule type="expression" dxfId="178" priority="1758">
      <formula>L32="閉所"</formula>
    </cfRule>
  </conditionalFormatting>
  <conditionalFormatting sqref="L15:L27">
    <cfRule type="expression" dxfId="177" priority="1749">
      <formula>J15&lt;&gt;"対象期間"</formula>
    </cfRule>
    <cfRule type="expression" dxfId="176" priority="1750">
      <formula>L15="閉所"</formula>
    </cfRule>
  </conditionalFormatting>
  <conditionalFormatting sqref="N15:N19 N22:N26 N29:N33 N36:N40 N43">
    <cfRule type="expression" dxfId="175" priority="1797">
      <formula>K15&lt;&gt;"対象期間"</formula>
    </cfRule>
    <cfRule type="expression" dxfId="174" priority="1798">
      <formula>N15="閉所"</formula>
    </cfRule>
  </conditionalFormatting>
  <conditionalFormatting sqref="N13:N14 N20:N21 N27:N28 N34:N35 N41:N42">
    <cfRule type="expression" dxfId="173" priority="1784">
      <formula>L13&lt;&gt;"対象期間"</formula>
    </cfRule>
    <cfRule type="expression" dxfId="172" priority="1785">
      <formula>N13="閉所"</formula>
    </cfRule>
  </conditionalFormatting>
  <conditionalFormatting sqref="L38">
    <cfRule type="expression" dxfId="171" priority="1728">
      <formula>J38&lt;&gt;"対象期間"</formula>
    </cfRule>
    <cfRule type="expression" dxfId="170" priority="1729">
      <formula>L38="閉所"</formula>
    </cfRule>
  </conditionalFormatting>
  <conditionalFormatting sqref="L39">
    <cfRule type="expression" dxfId="169" priority="1726">
      <formula>J39&lt;&gt;"対象期間"</formula>
    </cfRule>
    <cfRule type="expression" dxfId="168" priority="1727">
      <formula>L39="閉所"</formula>
    </cfRule>
  </conditionalFormatting>
  <conditionalFormatting sqref="N48:N52">
    <cfRule type="expression" dxfId="167" priority="676">
      <formula>N48="未達成"</formula>
    </cfRule>
  </conditionalFormatting>
  <conditionalFormatting sqref="L52:M52">
    <cfRule type="expression" dxfId="166" priority="359">
      <formula>L52="未達成"</formula>
    </cfRule>
  </conditionalFormatting>
  <conditionalFormatting sqref="L52:M52">
    <cfRule type="cellIs" dxfId="165" priority="358" operator="equal">
      <formula>"4週8休以上"</formula>
    </cfRule>
    <cfRule type="cellIs" dxfId="164" priority="357" operator="notEqual">
      <formula>"4週8休以上"</formula>
    </cfRule>
  </conditionalFormatting>
  <conditionalFormatting sqref="E52:F52">
    <cfRule type="expression" dxfId="163" priority="362">
      <formula>E52="未達成"</formula>
    </cfRule>
  </conditionalFormatting>
  <conditionalFormatting sqref="E52:F52">
    <cfRule type="cellIs" dxfId="162" priority="361" operator="equal">
      <formula>"4週8休以上"</formula>
    </cfRule>
    <cfRule type="cellIs" dxfId="161" priority="360" operator="notEqual">
      <formula>"4週8休以上"</formula>
    </cfRule>
  </conditionalFormatting>
  <conditionalFormatting sqref="N91:N95">
    <cfRule type="expression" dxfId="160" priority="580">
      <formula>N91="未達成"</formula>
    </cfRule>
  </conditionalFormatting>
  <conditionalFormatting sqref="M56:M86">
    <cfRule type="expression" dxfId="159" priority="585">
      <formula>J56&lt;&gt;"対象期間"</formula>
    </cfRule>
    <cfRule type="expression" dxfId="158" priority="586">
      <formula>L56="閉所"</formula>
    </cfRule>
  </conditionalFormatting>
  <conditionalFormatting sqref="L56:L86">
    <cfRule type="expression" dxfId="157" priority="587">
      <formula>J56&lt;&gt;"対象期間"</formula>
    </cfRule>
    <cfRule type="expression" dxfId="156" priority="588">
      <formula>L56="閉所"</formula>
    </cfRule>
  </conditionalFormatting>
  <conditionalFormatting sqref="F56:F86">
    <cfRule type="expression" dxfId="155" priority="589">
      <formula>C56&lt;&gt;"対象期間"</formula>
    </cfRule>
    <cfRule type="expression" dxfId="154" priority="590">
      <formula>E56="閉所"</formula>
    </cfRule>
  </conditionalFormatting>
  <conditionalFormatting sqref="E56:E86">
    <cfRule type="expression" dxfId="153" priority="591">
      <formula>C56&lt;&gt;"対象期間"</formula>
    </cfRule>
    <cfRule type="expression" dxfId="152" priority="592">
      <formula>E56="閉所"</formula>
    </cfRule>
  </conditionalFormatting>
  <conditionalFormatting sqref="K56:K85">
    <cfRule type="cellIs" dxfId="151" priority="595" operator="notEqual">
      <formula>""</formula>
    </cfRule>
  </conditionalFormatting>
  <conditionalFormatting sqref="D56:D86">
    <cfRule type="cellIs" dxfId="150" priority="596" operator="notEqual">
      <formula>""</formula>
    </cfRule>
  </conditionalFormatting>
  <conditionalFormatting sqref="J56">
    <cfRule type="expression" dxfId="149" priority="599">
      <formula>J56="対象期間"</formula>
    </cfRule>
  </conditionalFormatting>
  <conditionalFormatting sqref="M51">
    <cfRule type="cellIs" dxfId="148" priority="609" operator="greaterThan">
      <formula>0.285</formula>
    </cfRule>
    <cfRule type="cellIs" dxfId="147" priority="608" operator="lessThan">
      <formula>0.285</formula>
    </cfRule>
  </conditionalFormatting>
  <conditionalFormatting sqref="F51">
    <cfRule type="cellIs" dxfId="146" priority="614" operator="greaterThan">
      <formula>0.285</formula>
    </cfRule>
    <cfRule type="cellIs" dxfId="145" priority="613" operator="lessThan">
      <formula>0.285</formula>
    </cfRule>
  </conditionalFormatting>
  <conditionalFormatting sqref="K86">
    <cfRule type="cellIs" dxfId="144" priority="621" operator="notEqual">
      <formula>""</formula>
    </cfRule>
  </conditionalFormatting>
  <conditionalFormatting sqref="J57:J86">
    <cfRule type="expression" dxfId="143" priority="626">
      <formula>J57="対象期間"</formula>
    </cfRule>
  </conditionalFormatting>
  <conditionalFormatting sqref="C56:C86">
    <cfRule type="expression" dxfId="142" priority="669">
      <formula>C56="対象期間"</formula>
    </cfRule>
  </conditionalFormatting>
  <conditionalFormatting sqref="N58:N62 N65:N69 N72:N76 N79:N83 N86">
    <cfRule type="expression" dxfId="141" priority="685">
      <formula>K58&lt;&gt;"対象期間"</formula>
    </cfRule>
    <cfRule type="expression" dxfId="140" priority="686">
      <formula>N58="閉所"</formula>
    </cfRule>
  </conditionalFormatting>
  <conditionalFormatting sqref="N56:N57 N63:N64 N70:N71 N77:N78 N84:N85">
    <cfRule type="expression" dxfId="139" priority="677">
      <formula>L56&lt;&gt;"対象期間"</formula>
    </cfRule>
    <cfRule type="expression" dxfId="138" priority="678">
      <formula>N56="閉所"</formula>
    </cfRule>
  </conditionalFormatting>
  <conditionalFormatting sqref="L95:M95">
    <cfRule type="expression" dxfId="137" priority="353">
      <formula>L95="未達成"</formula>
    </cfRule>
  </conditionalFormatting>
  <conditionalFormatting sqref="L95:M95">
    <cfRule type="cellIs" dxfId="136" priority="352" operator="equal">
      <formula>"4週8休以上"</formula>
    </cfRule>
    <cfRule type="cellIs" dxfId="135" priority="351" operator="notEqual">
      <formula>"4週8休以上"</formula>
    </cfRule>
  </conditionalFormatting>
  <conditionalFormatting sqref="E95:F95">
    <cfRule type="expression" dxfId="134" priority="356">
      <formula>E95="未達成"</formula>
    </cfRule>
  </conditionalFormatting>
  <conditionalFormatting sqref="E95:F95">
    <cfRule type="cellIs" dxfId="133" priority="355" operator="equal">
      <formula>"4週8休以上"</formula>
    </cfRule>
    <cfRule type="cellIs" dxfId="132" priority="354" operator="notEqual">
      <formula>"4週8休以上"</formula>
    </cfRule>
  </conditionalFormatting>
  <conditionalFormatting sqref="N134:N138">
    <cfRule type="expression" dxfId="131" priority="535">
      <formula>N134="未達成"</formula>
    </cfRule>
  </conditionalFormatting>
  <conditionalFormatting sqref="K99:K129">
    <cfRule type="cellIs" dxfId="130" priority="540" operator="notEqual">
      <formula>""</formula>
    </cfRule>
  </conditionalFormatting>
  <conditionalFormatting sqref="J100:J129">
    <cfRule type="expression" dxfId="129" priority="541">
      <formula>J100="対象期間"</formula>
    </cfRule>
  </conditionalFormatting>
  <conditionalFormatting sqref="M99:M129">
    <cfRule type="expression" dxfId="128" priority="542">
      <formula>J99&lt;&gt;"対象期間"</formula>
    </cfRule>
    <cfRule type="expression" dxfId="127" priority="543">
      <formula>L99="閉所"</formula>
    </cfRule>
  </conditionalFormatting>
  <conditionalFormatting sqref="F99:F129">
    <cfRule type="expression" dxfId="126" priority="544">
      <formula>C99&lt;&gt;"対象期間"</formula>
    </cfRule>
    <cfRule type="expression" dxfId="125" priority="545">
      <formula>E99="閉所"</formula>
    </cfRule>
  </conditionalFormatting>
  <conditionalFormatting sqref="E99:E129">
    <cfRule type="expression" dxfId="124" priority="552">
      <formula>C99&lt;&gt;"対象期間"</formula>
    </cfRule>
    <cfRule type="expression" dxfId="123" priority="553">
      <formula>E99="閉所"</formula>
    </cfRule>
  </conditionalFormatting>
  <conditionalFormatting sqref="D99:D129">
    <cfRule type="cellIs" dxfId="122" priority="554" operator="notEqual">
      <formula>""</formula>
    </cfRule>
  </conditionalFormatting>
  <conditionalFormatting sqref="C99:C129">
    <cfRule type="expression" dxfId="121" priority="555">
      <formula>C99="対象期間"</formula>
    </cfRule>
  </conditionalFormatting>
  <conditionalFormatting sqref="L99:L129">
    <cfRule type="expression" dxfId="120" priority="558">
      <formula>J99&lt;&gt;"対象期間"</formula>
    </cfRule>
    <cfRule type="expression" dxfId="119" priority="559">
      <formula>L99="閉所"</formula>
    </cfRule>
  </conditionalFormatting>
  <conditionalFormatting sqref="J99">
    <cfRule type="expression" dxfId="118" priority="566">
      <formula>J99="対象期間"</formula>
    </cfRule>
  </conditionalFormatting>
  <conditionalFormatting sqref="M94">
    <cfRule type="cellIs" dxfId="117" priority="570" operator="greaterThan">
      <formula>0.285</formula>
    </cfRule>
    <cfRule type="cellIs" dxfId="116" priority="569" operator="lessThan">
      <formula>0.285</formula>
    </cfRule>
  </conditionalFormatting>
  <conditionalFormatting sqref="F94">
    <cfRule type="cellIs" dxfId="115" priority="575" operator="greaterThan">
      <formula>0.285</formula>
    </cfRule>
    <cfRule type="cellIs" dxfId="114" priority="574" operator="lessThan">
      <formula>0.285</formula>
    </cfRule>
  </conditionalFormatting>
  <conditionalFormatting sqref="N101:N105 N108:N112 N115:N119 N122:N126 N129">
    <cfRule type="expression" dxfId="113" priority="583">
      <formula>K101&lt;&gt;"対象期間"</formula>
    </cfRule>
    <cfRule type="expression" dxfId="112" priority="584">
      <formula>N101="閉所"</formula>
    </cfRule>
  </conditionalFormatting>
  <conditionalFormatting sqref="N99:N100 N106:N107 N113:N114 N120:N121 N127:N128">
    <cfRule type="expression" dxfId="111" priority="581">
      <formula>L99&lt;&gt;"対象期間"</formula>
    </cfRule>
    <cfRule type="expression" dxfId="110" priority="582">
      <formula>N99="閉所"</formula>
    </cfRule>
  </conditionalFormatting>
  <conditionalFormatting sqref="L138:M138">
    <cfRule type="expression" dxfId="109" priority="347">
      <formula>L138="未達成"</formula>
    </cfRule>
  </conditionalFormatting>
  <conditionalFormatting sqref="L138:M138">
    <cfRule type="cellIs" dxfId="108" priority="346" operator="equal">
      <formula>"4週8休以上"</formula>
    </cfRule>
    <cfRule type="cellIs" dxfId="107" priority="345" operator="notEqual">
      <formula>"4週8休以上"</formula>
    </cfRule>
  </conditionalFormatting>
  <conditionalFormatting sqref="E138:F138">
    <cfRule type="expression" dxfId="106" priority="350">
      <formula>E138="未達成"</formula>
    </cfRule>
  </conditionalFormatting>
  <conditionalFormatting sqref="E138:F138">
    <cfRule type="cellIs" dxfId="105" priority="349" operator="equal">
      <formula>"4週8休以上"</formula>
    </cfRule>
    <cfRule type="cellIs" dxfId="104" priority="348" operator="notEqual">
      <formula>"4週8休以上"</formula>
    </cfRule>
  </conditionalFormatting>
  <conditionalFormatting sqref="N177:N181">
    <cfRule type="expression" dxfId="103" priority="481">
      <formula>N177="未達成"</formula>
    </cfRule>
  </conditionalFormatting>
  <conditionalFormatting sqref="L145:L146">
    <cfRule type="expression" dxfId="102" priority="486">
      <formula>J145&lt;&gt;"対象期間"</formula>
    </cfRule>
    <cfRule type="expression" dxfId="101" priority="487">
      <formula>L145="閉所"</formula>
    </cfRule>
  </conditionalFormatting>
  <conditionalFormatting sqref="L152:L153">
    <cfRule type="expression" dxfId="100" priority="488">
      <formula>J152&lt;&gt;"対象期間"</formula>
    </cfRule>
    <cfRule type="expression" dxfId="99" priority="489">
      <formula>L152="閉所"</formula>
    </cfRule>
  </conditionalFormatting>
  <conditionalFormatting sqref="L159:L160">
    <cfRule type="expression" dxfId="98" priority="490">
      <formula>J159&lt;&gt;"対象期間"</formula>
    </cfRule>
    <cfRule type="expression" dxfId="97" priority="491">
      <formula>L159="閉所"</formula>
    </cfRule>
  </conditionalFormatting>
  <conditionalFormatting sqref="L166:L167">
    <cfRule type="expression" dxfId="96" priority="492">
      <formula>J166&lt;&gt;"対象期間"</formula>
    </cfRule>
    <cfRule type="expression" dxfId="95" priority="493">
      <formula>L166="閉所"</formula>
    </cfRule>
  </conditionalFormatting>
  <conditionalFormatting sqref="M142:M172">
    <cfRule type="expression" dxfId="94" priority="494">
      <formula>J142&lt;&gt;"対象期間"</formula>
    </cfRule>
    <cfRule type="expression" dxfId="93" priority="495">
      <formula>L142="閉所"</formula>
    </cfRule>
  </conditionalFormatting>
  <conditionalFormatting sqref="L142:L144 L147:L151 L154:L158 L161:L165 L168:L172">
    <cfRule type="expression" dxfId="92" priority="496">
      <formula>J142&lt;&gt;"対象期間"</formula>
    </cfRule>
    <cfRule type="expression" dxfId="91" priority="497">
      <formula>L142="閉所"</formula>
    </cfRule>
  </conditionalFormatting>
  <conditionalFormatting sqref="K142:K172">
    <cfRule type="cellIs" dxfId="90" priority="498" operator="notEqual">
      <formula>""</formula>
    </cfRule>
  </conditionalFormatting>
  <conditionalFormatting sqref="J142:J172">
    <cfRule type="expression" dxfId="89" priority="499">
      <formula>J142="対象期間"</formula>
    </cfRule>
  </conditionalFormatting>
  <conditionalFormatting sqref="F142:F172">
    <cfRule type="expression" dxfId="88" priority="506">
      <formula>C142&lt;&gt;"対象期間"</formula>
    </cfRule>
    <cfRule type="expression" dxfId="87" priority="507">
      <formula>E142="閉所"</formula>
    </cfRule>
  </conditionalFormatting>
  <conditionalFormatting sqref="E142:E172">
    <cfRule type="expression" dxfId="86" priority="508">
      <formula>C142&lt;&gt;"対象期間"</formula>
    </cfRule>
    <cfRule type="expression" dxfId="85" priority="509">
      <formula>E142="閉所"</formula>
    </cfRule>
  </conditionalFormatting>
  <conditionalFormatting sqref="D142:D172">
    <cfRule type="cellIs" dxfId="84" priority="510" operator="notEqual">
      <formula>""</formula>
    </cfRule>
  </conditionalFormatting>
  <conditionalFormatting sqref="C142:C172">
    <cfRule type="expression" dxfId="83" priority="511">
      <formula>C142="対象期間"</formula>
    </cfRule>
  </conditionalFormatting>
  <conditionalFormatting sqref="M137">
    <cfRule type="cellIs" dxfId="82" priority="528" operator="greaterThan">
      <formula>0.285</formula>
    </cfRule>
    <cfRule type="cellIs" dxfId="81" priority="527" operator="lessThan">
      <formula>0.285</formula>
    </cfRule>
  </conditionalFormatting>
  <conditionalFormatting sqref="F137">
    <cfRule type="cellIs" dxfId="80" priority="533" operator="greaterThan">
      <formula>0.285</formula>
    </cfRule>
    <cfRule type="cellIs" dxfId="79" priority="532" operator="lessThan">
      <formula>0.285</formula>
    </cfRule>
  </conditionalFormatting>
  <conditionalFormatting sqref="N144:N148 N151:N155 N158:N162 N165:N169 N172">
    <cfRule type="expression" dxfId="78" priority="538">
      <formula>K144&lt;&gt;"対象期間"</formula>
    </cfRule>
    <cfRule type="expression" dxfId="77" priority="539">
      <formula>N144="閉所"</formula>
    </cfRule>
  </conditionalFormatting>
  <conditionalFormatting sqref="N142:N143 N149:N150 N156:N157 N163:N164 N170:N171">
    <cfRule type="expression" dxfId="76" priority="536">
      <formula>L142&lt;&gt;"対象期間"</formula>
    </cfRule>
    <cfRule type="expression" dxfId="75" priority="537">
      <formula>N142="閉所"</formula>
    </cfRule>
  </conditionalFormatting>
  <conditionalFormatting sqref="L181:M181">
    <cfRule type="expression" dxfId="74" priority="329">
      <formula>L181="未達成"</formula>
    </cfRule>
  </conditionalFormatting>
  <conditionalFormatting sqref="L181:M181">
    <cfRule type="cellIs" dxfId="73" priority="328" operator="equal">
      <formula>"4週8休以上"</formula>
    </cfRule>
    <cfRule type="cellIs" dxfId="72" priority="327" operator="notEqual">
      <formula>"4週8休以上"</formula>
    </cfRule>
  </conditionalFormatting>
  <conditionalFormatting sqref="E181:F181">
    <cfRule type="expression" dxfId="71" priority="332">
      <formula>E181="未達成"</formula>
    </cfRule>
  </conditionalFormatting>
  <conditionalFormatting sqref="E181:F181">
    <cfRule type="cellIs" dxfId="70" priority="331" operator="equal">
      <formula>"4週8休以上"</formula>
    </cfRule>
    <cfRule type="cellIs" dxfId="69" priority="330" operator="notEqual">
      <formula>"4週8休以上"</formula>
    </cfRule>
  </conditionalFormatting>
  <conditionalFormatting sqref="N220:N224">
    <cfRule type="expression" dxfId="68" priority="422">
      <formula>N220="未達成"</formula>
    </cfRule>
  </conditionalFormatting>
  <conditionalFormatting sqref="L204:L205">
    <cfRule type="expression" dxfId="67" priority="427">
      <formula>J204&lt;&gt;"対象期間"</formula>
    </cfRule>
    <cfRule type="expression" dxfId="66" priority="428">
      <formula>L204="閉所"</formula>
    </cfRule>
  </conditionalFormatting>
  <conditionalFormatting sqref="L197:L198">
    <cfRule type="expression" dxfId="65" priority="429">
      <formula>J197&lt;&gt;"対象期間"</formula>
    </cfRule>
    <cfRule type="expression" dxfId="64" priority="430">
      <formula>L197="閉所"</formula>
    </cfRule>
  </conditionalFormatting>
  <conditionalFormatting sqref="L190:L191">
    <cfRule type="expression" dxfId="63" priority="431">
      <formula>J190&lt;&gt;"対象期間"</formula>
    </cfRule>
    <cfRule type="expression" dxfId="62" priority="432">
      <formula>L190="閉所"</formula>
    </cfRule>
  </conditionalFormatting>
  <conditionalFormatting sqref="M185:M215">
    <cfRule type="expression" dxfId="61" priority="433">
      <formula>J185&lt;&gt;"対象期間"</formula>
    </cfRule>
    <cfRule type="expression" dxfId="60" priority="434">
      <formula>L185="閉所"</formula>
    </cfRule>
  </conditionalFormatting>
  <conditionalFormatting sqref="L185:L189 L192:L196 L199:L203 L206:L215">
    <cfRule type="expression" dxfId="59" priority="435">
      <formula>J185&lt;&gt;"対象期間"</formula>
    </cfRule>
    <cfRule type="expression" dxfId="58" priority="436">
      <formula>L185="閉所"</formula>
    </cfRule>
  </conditionalFormatting>
  <conditionalFormatting sqref="K185:K215">
    <cfRule type="cellIs" dxfId="57" priority="437" operator="notEqual">
      <formula>""</formula>
    </cfRule>
  </conditionalFormatting>
  <conditionalFormatting sqref="J185:J215">
    <cfRule type="expression" dxfId="56" priority="438">
      <formula>J185="対象期間"</formula>
    </cfRule>
  </conditionalFormatting>
  <conditionalFormatting sqref="F185:F215">
    <cfRule type="expression" dxfId="55" priority="445">
      <formula>C185&lt;&gt;"対象期間"</formula>
    </cfRule>
    <cfRule type="expression" dxfId="54" priority="446">
      <formula>E185="閉所"</formula>
    </cfRule>
  </conditionalFormatting>
  <conditionalFormatting sqref="E185:E215">
    <cfRule type="expression" dxfId="53" priority="447">
      <formula>C185&lt;&gt;"対象期間"</formula>
    </cfRule>
    <cfRule type="expression" dxfId="52" priority="448">
      <formula>E185="閉所"</formula>
    </cfRule>
  </conditionalFormatting>
  <conditionalFormatting sqref="D185:D215">
    <cfRule type="cellIs" dxfId="51" priority="449" operator="notEqual">
      <formula>""</formula>
    </cfRule>
  </conditionalFormatting>
  <conditionalFormatting sqref="C185:C215">
    <cfRule type="expression" dxfId="50" priority="450">
      <formula>C185="対象期間"</formula>
    </cfRule>
  </conditionalFormatting>
  <conditionalFormatting sqref="M180">
    <cfRule type="cellIs" dxfId="49" priority="474" operator="greaterThan">
      <formula>0.285</formula>
    </cfRule>
    <cfRule type="cellIs" dxfId="48" priority="473" operator="lessThan">
      <formula>0.285</formula>
    </cfRule>
  </conditionalFormatting>
  <conditionalFormatting sqref="F180">
    <cfRule type="cellIs" dxfId="47" priority="479" operator="greaterThan">
      <formula>0.285</formula>
    </cfRule>
    <cfRule type="cellIs" dxfId="46" priority="478" operator="lessThan">
      <formula>0.285</formula>
    </cfRule>
  </conditionalFormatting>
  <conditionalFormatting sqref="N187:N191 N194:N198 N201:N205 N208:N212 N215">
    <cfRule type="expression" dxfId="45" priority="484">
      <formula>K187&lt;&gt;"対象期間"</formula>
    </cfRule>
    <cfRule type="expression" dxfId="44" priority="485">
      <formula>N187="閉所"</formula>
    </cfRule>
  </conditionalFormatting>
  <conditionalFormatting sqref="N185:N186 N192:N193 N199:N200 N206:N207 N213:N214">
    <cfRule type="expression" dxfId="43" priority="482">
      <formula>L185&lt;&gt;"対象期間"</formula>
    </cfRule>
    <cfRule type="expression" dxfId="42" priority="483">
      <formula>N185="閉所"</formula>
    </cfRule>
  </conditionalFormatting>
  <conditionalFormatting sqref="L224:M224">
    <cfRule type="expression" dxfId="41" priority="335">
      <formula>L224="未達成"</formula>
    </cfRule>
  </conditionalFormatting>
  <conditionalFormatting sqref="L224:M224">
    <cfRule type="cellIs" dxfId="40" priority="334" operator="equal">
      <formula>"4週8休以上"</formula>
    </cfRule>
    <cfRule type="cellIs" dxfId="39" priority="333" operator="notEqual">
      <formula>"4週8休以上"</formula>
    </cfRule>
  </conditionalFormatting>
  <conditionalFormatting sqref="E224:F224">
    <cfRule type="expression" dxfId="38" priority="338">
      <formula>E224="未達成"</formula>
    </cfRule>
  </conditionalFormatting>
  <conditionalFormatting sqref="E224:F224">
    <cfRule type="cellIs" dxfId="37" priority="337" operator="equal">
      <formula>"4週8休以上"</formula>
    </cfRule>
    <cfRule type="cellIs" dxfId="36" priority="336" operator="notEqual">
      <formula>"4週8休以上"</formula>
    </cfRule>
  </conditionalFormatting>
  <conditionalFormatting sqref="L255">
    <cfRule type="expression" dxfId="35" priority="366">
      <formula>J255&lt;&gt;"対象期間"</formula>
    </cfRule>
    <cfRule type="expression" dxfId="34" priority="367">
      <formula>L255="閉所"</formula>
    </cfRule>
  </conditionalFormatting>
  <conditionalFormatting sqref="L248:L249">
    <cfRule type="expression" dxfId="33" priority="368">
      <formula>J248&lt;&gt;"対象期間"</formula>
    </cfRule>
    <cfRule type="expression" dxfId="32" priority="369">
      <formula>L248="閉所"</formula>
    </cfRule>
  </conditionalFormatting>
  <conditionalFormatting sqref="L241:L242">
    <cfRule type="expression" dxfId="31" priority="370">
      <formula>J241&lt;&gt;"対象期間"</formula>
    </cfRule>
    <cfRule type="expression" dxfId="30" priority="371">
      <formula>L241="閉所"</formula>
    </cfRule>
  </conditionalFormatting>
  <conditionalFormatting sqref="L234:L235">
    <cfRule type="expression" dxfId="29" priority="372">
      <formula>J234&lt;&gt;"対象期間"</formula>
    </cfRule>
    <cfRule type="expression" dxfId="28" priority="373">
      <formula>L234="閉所"</formula>
    </cfRule>
  </conditionalFormatting>
  <conditionalFormatting sqref="L228">
    <cfRule type="expression" dxfId="27" priority="374">
      <formula>J228&lt;&gt;"対象期間"</formula>
    </cfRule>
    <cfRule type="expression" dxfId="26" priority="375">
      <formula>L228="閉所"</formula>
    </cfRule>
  </conditionalFormatting>
  <conditionalFormatting sqref="M228:M255">
    <cfRule type="expression" dxfId="25" priority="376">
      <formula>J228&lt;&gt;"対象期間"</formula>
    </cfRule>
    <cfRule type="expression" dxfId="24" priority="377">
      <formula>L228="閉所"</formula>
    </cfRule>
  </conditionalFormatting>
  <conditionalFormatting sqref="L229:L233 L236:L240 L243:L247 L250:L254">
    <cfRule type="expression" dxfId="23" priority="378">
      <formula>J229&lt;&gt;"対象期間"</formula>
    </cfRule>
    <cfRule type="expression" dxfId="22" priority="379">
      <formula>L229="閉所"</formula>
    </cfRule>
  </conditionalFormatting>
  <conditionalFormatting sqref="K228:K255">
    <cfRule type="cellIs" dxfId="21" priority="380" operator="notEqual">
      <formula>""</formula>
    </cfRule>
  </conditionalFormatting>
  <conditionalFormatting sqref="J228:J255">
    <cfRule type="expression" dxfId="20" priority="381">
      <formula>J228="対象期間"</formula>
    </cfRule>
  </conditionalFormatting>
  <conditionalFormatting sqref="F228:F258">
    <cfRule type="expression" dxfId="19" priority="382">
      <formula>C228&lt;&gt;"対象期間"</formula>
    </cfRule>
    <cfRule type="expression" dxfId="18" priority="383">
      <formula>E228="閉所"</formula>
    </cfRule>
  </conditionalFormatting>
  <conditionalFormatting sqref="E228:E258">
    <cfRule type="expression" dxfId="17" priority="384">
      <formula>C228&lt;&gt;"対象期間"</formula>
    </cfRule>
    <cfRule type="expression" dxfId="16" priority="385">
      <formula>E228="閉所"</formula>
    </cfRule>
  </conditionalFormatting>
  <conditionalFormatting sqref="D228:D258">
    <cfRule type="cellIs" dxfId="15" priority="386" operator="notEqual">
      <formula>""</formula>
    </cfRule>
  </conditionalFormatting>
  <conditionalFormatting sqref="C228:C258">
    <cfRule type="expression" dxfId="14" priority="387">
      <formula>C228="対象期間"</formula>
    </cfRule>
  </conditionalFormatting>
  <conditionalFormatting sqref="M256:M258">
    <cfRule type="expression" dxfId="13" priority="400">
      <formula>J256&lt;&gt;"対象期間"</formula>
    </cfRule>
    <cfRule type="expression" dxfId="12" priority="401">
      <formula>L256="閉所"</formula>
    </cfRule>
  </conditionalFormatting>
  <conditionalFormatting sqref="L256:L258">
    <cfRule type="expression" dxfId="11" priority="402">
      <formula>J256&lt;&gt;"対象期間"</formula>
    </cfRule>
    <cfRule type="expression" dxfId="10" priority="403">
      <formula>L256="閉所"</formula>
    </cfRule>
  </conditionalFormatting>
  <conditionalFormatting sqref="K256:K258">
    <cfRule type="cellIs" dxfId="9" priority="404" operator="notEqual">
      <formula>""</formula>
    </cfRule>
  </conditionalFormatting>
  <conditionalFormatting sqref="J256:J258">
    <cfRule type="expression" dxfId="8" priority="405">
      <formula>J256="対象期間"</formula>
    </cfRule>
  </conditionalFormatting>
  <conditionalFormatting sqref="M223">
    <cfRule type="cellIs" dxfId="7" priority="415" operator="greaterThan">
      <formula>0.285</formula>
    </cfRule>
    <cfRule type="cellIs" dxfId="6" priority="414" operator="lessThan">
      <formula>0.285</formula>
    </cfRule>
  </conditionalFormatting>
  <conditionalFormatting sqref="F223">
    <cfRule type="cellIs" dxfId="5" priority="420" operator="greaterThan">
      <formula>0.285</formula>
    </cfRule>
    <cfRule type="cellIs" dxfId="4" priority="419" operator="lessThan">
      <formula>0.285</formula>
    </cfRule>
  </conditionalFormatting>
  <conditionalFormatting sqref="N230:N234 N237:N241 N244:N248 N251:N255 N258">
    <cfRule type="expression" dxfId="3" priority="425">
      <formula>K230&lt;&gt;"対象期間"</formula>
    </cfRule>
    <cfRule type="expression" dxfId="2" priority="426">
      <formula>N230="閉所"</formula>
    </cfRule>
  </conditionalFormatting>
  <conditionalFormatting sqref="N228:N229 N235:N236 N242:N243 N249:N250 N256:N257">
    <cfRule type="expression" dxfId="1" priority="423">
      <formula>L228&lt;&gt;"対象期間"</formula>
    </cfRule>
    <cfRule type="expression" dxfId="0" priority="424">
      <formula>N228="閉所"</formula>
    </cfRule>
  </conditionalFormatting>
  <dataValidations count="3">
    <dataValidation type="list" allowBlank="1" showDropDown="0" showInputMessage="1" showErrorMessage="1" sqref="G474:H475 G388:H389 G345:H346 G302:H303 G259:H260 G216:H217 G173:H174 G130:H131 G87:H88 G44:H45 G1:H2 G431:H432">
      <formula1>$S$25:$S$29</formula1>
    </dataValidation>
    <dataValidation type="list" allowBlank="1" showDropDown="0" showInputMessage="1" showErrorMessage="1" sqref="J486:J516 C486:C516 J400:J430 C400:C430 J357:J387 C357:C387 J314:J344 C314:C344 J271:J301 C271:C301 C228:C258 J228:J258 J185:J215 C185:C215 C142:C172 J142:J172 C99:C129 J99:J129 J56:J86 C56:C86 J13:J43 C13:C43 J443:J473 C443:C473">
      <formula1>$S$13:$S$20</formula1>
    </dataValidation>
    <dataValidation type="list" allowBlank="1" showDropDown="0" showInputMessage="1" showErrorMessage="1" sqref="L486:L516 N486:N516 E486:E516 L400:L430 N400:N430 E400:E430 L357:L387 N357:N387 E357:E387 L314:L344 N314:N344 E314:E344 L271:L301 N271:N301 E271:E301 E228:E258 N228:N258 L228:L258 L185:L215 E185:E215 N185:N215 N142:N172 E142:E172 L142:L172 L99:L129 N99:N129 E99:E129 N56:N86 E56:E86 L56:L86 N13:N43 L13:L43 E13:E43 L443:L473 N443:N473 E443:E473">
      <formula1>$S$23:$S$24</formula1>
    </dataValidation>
  </dataValidations>
  <printOptions horizontalCentered="1" verticalCentered="1"/>
  <pageMargins left="0.78740157480314965" right="0.59055118110236227" top="0.74803149606299213" bottom="0.19685039370078741" header="0.31496062992125984" footer="0.31496062992125984"/>
  <pageSetup paperSize="9" scale="88" fitToWidth="1" fitToHeight="1" orientation="portrait" usePrinterDefaults="1" r:id="rId1"/>
  <rowBreaks count="11" manualBreakCount="11">
    <brk id="43" max="12" man="1"/>
    <brk id="86" max="12" man="1"/>
    <brk id="129" max="12" man="1"/>
    <brk id="172" max="12" man="1"/>
    <brk id="215" max="12" man="1"/>
    <brk id="258" max="12" man="1"/>
    <brk id="301" max="12" man="1"/>
    <brk id="344" max="12" man="1"/>
    <brk id="387" max="12" man="1"/>
    <brk id="430" max="12" man="1"/>
    <brk id="473" max="12"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dimension ref="B2:D24"/>
  <sheetViews>
    <sheetView view="pageBreakPreview" topLeftCell="A5" zoomScaleSheetLayoutView="100" workbookViewId="0">
      <selection activeCell="H8" sqref="H8"/>
    </sheetView>
  </sheetViews>
  <sheetFormatPr defaultColWidth="9" defaultRowHeight="13.5" customHeight="1"/>
  <cols>
    <col min="1" max="1" width="3.08203125" style="149" customWidth="1"/>
    <col min="2" max="2" width="25.5" style="149" customWidth="1"/>
    <col min="3" max="3" width="23.58203125" style="149" bestFit="1" customWidth="1"/>
    <col min="4" max="4" width="24.33203125" style="149" customWidth="1"/>
    <col min="5" max="16384" width="9" style="149"/>
  </cols>
  <sheetData>
    <row r="1" spans="2:4" ht="21" customHeight="1"/>
    <row r="2" spans="2:4" ht="18" customHeight="1">
      <c r="D2" s="159" t="s">
        <v>23</v>
      </c>
    </row>
    <row r="3" spans="2:4" ht="18" customHeight="1"/>
    <row r="4" spans="2:4" ht="21" customHeight="1">
      <c r="B4" s="150" t="s">
        <v>30</v>
      </c>
      <c r="C4" s="150"/>
      <c r="D4" s="150"/>
    </row>
    <row r="5" spans="2:4" ht="18" customHeight="1"/>
    <row r="6" spans="2:4" ht="18" customHeight="1">
      <c r="B6" s="151" t="s">
        <v>32</v>
      </c>
      <c r="C6" s="154" t="str">
        <f>IF(確認用シート!D2="","",確認用シート!D2)</f>
        <v>令和7年度［第37－Ｚ2202－01号］</v>
      </c>
      <c r="D6" s="154"/>
    </row>
    <row r="7" spans="2:4" ht="18" customHeight="1">
      <c r="B7" s="151"/>
      <c r="C7" s="155" t="str">
        <f>IF(確認用シート!D3="","",確認用シート!D3)</f>
        <v>清水港新興津緑地トイレ新築工事（機械設備）</v>
      </c>
      <c r="D7" s="155"/>
    </row>
    <row r="8" spans="2:4" ht="36" customHeight="1">
      <c r="B8" s="151" t="s">
        <v>34</v>
      </c>
      <c r="C8" s="156" t="str">
        <f>IF(確認用シート!D4="","発注者指定型／受注者希望型",確認用シート!D4)</f>
        <v>受注者希望型</v>
      </c>
      <c r="D8" s="156"/>
    </row>
    <row r="9" spans="2:4" ht="36" customHeight="1">
      <c r="B9" s="151" t="s">
        <v>36</v>
      </c>
      <c r="C9" s="156" t="str">
        <f>IF(確認用シート!D5="","月単位の週休２日／通期の週休２日",確認用シート!D5)</f>
        <v>月単位の週休２日</v>
      </c>
      <c r="D9" s="156"/>
    </row>
    <row r="10" spans="2:4" ht="36" customHeight="1">
      <c r="B10" s="151" t="s">
        <v>11</v>
      </c>
      <c r="C10" s="157" t="str">
        <f>TEXT(確認用シート!F6,"[$-411]ggge年m月d日")&amp;"～"&amp;TEXT(確認用シート!O6,"[$-411]ggge年m月d日")</f>
        <v>令和7年12月2日～令和8年1月30日</v>
      </c>
      <c r="D10" s="157"/>
    </row>
    <row r="11" spans="2:4" ht="27" customHeight="1">
      <c r="B11" s="151" t="s">
        <v>28</v>
      </c>
      <c r="C11" s="157" t="s">
        <v>1</v>
      </c>
      <c r="D11" s="160">
        <f>IF(確認用シート!D5="","◆◆ 日",確認用シート!D20)</f>
        <v>54</v>
      </c>
    </row>
    <row r="12" spans="2:4" ht="27" customHeight="1">
      <c r="B12" s="151"/>
      <c r="C12" s="157" t="s">
        <v>50</v>
      </c>
      <c r="D12" s="160">
        <f>IF(確認用シート!D5="","◇◇ 日",確認用シート!D21)</f>
        <v>16</v>
      </c>
    </row>
    <row r="13" spans="2:4" ht="27" customHeight="1">
      <c r="B13" s="151"/>
      <c r="C13" s="157" t="s">
        <v>2</v>
      </c>
      <c r="D13" s="161">
        <f>IF(確認用シート!D5="","△△.△ ％",確認用シート!D22)</f>
        <v>0.29599999999999999</v>
      </c>
    </row>
    <row r="14" spans="2:4" ht="27" customHeight="1">
      <c r="B14" s="151" t="s">
        <v>37</v>
      </c>
      <c r="C14" s="157" t="s">
        <v>51</v>
      </c>
      <c r="D14" s="162">
        <f t="array" ref="D14">_xlfn.IFS(確認用シート!D4="","●● 月",確認用シート!D5="通期の週休２日","－",確認用シート!D5="月単位の週休２日",確認用シート!AB10)</f>
        <v>2</v>
      </c>
    </row>
    <row r="15" spans="2:4" ht="27" customHeight="1">
      <c r="B15" s="151"/>
      <c r="C15" s="157" t="s">
        <v>52</v>
      </c>
      <c r="D15" s="162">
        <f t="array" ref="D15">_xlfn.IFS(確認用シート!D4="","○○ 月",確認用シート!D5="通期の週休２日","－",確認用シート!D5="月単位の週休２日",確認用シート!AB15)</f>
        <v>2</v>
      </c>
    </row>
    <row r="16" spans="2:4" ht="36" customHeight="1">
      <c r="B16" s="151" t="s">
        <v>39</v>
      </c>
      <c r="C16" s="158" t="str">
        <f>IF(確認用シート!H22="","月単位の週休２日／通期の週休２日／未実施",確認用シート!H22)</f>
        <v>月単位の週休２日</v>
      </c>
      <c r="D16" s="158"/>
    </row>
    <row r="17" spans="2:4" ht="18" customHeight="1"/>
    <row r="18" spans="2:4" ht="29.4" customHeight="1">
      <c r="B18" s="152" t="s">
        <v>19</v>
      </c>
      <c r="C18" s="152"/>
      <c r="D18" s="152"/>
    </row>
    <row r="19" spans="2:4" ht="18" customHeight="1">
      <c r="B19" s="149" t="s">
        <v>59</v>
      </c>
    </row>
    <row r="20" spans="2:4" ht="18" customHeight="1"/>
    <row r="21" spans="2:4" ht="18" customHeight="1">
      <c r="B21" s="153" t="str">
        <f>TEXT(確認用シート!D25,"[$-411]ggge年m月d日")</f>
        <v>　　年　　月　　日</v>
      </c>
    </row>
    <row r="22" spans="2:4" ht="18" customHeight="1"/>
    <row r="23" spans="2:4" ht="18" customHeight="1">
      <c r="D23" s="149" t="str">
        <f>確認用シート!D26</f>
        <v>設備課</v>
      </c>
    </row>
    <row r="24" spans="2:4" ht="18" customHeight="1">
      <c r="D24" s="149" t="str">
        <f>"総括監督員　"&amp;確認用シート!D27</f>
        <v>総括監督員　〇〇　〇〇</v>
      </c>
    </row>
  </sheetData>
  <mergeCells count="11">
    <mergeCell ref="B4:D4"/>
    <mergeCell ref="C6:D6"/>
    <mergeCell ref="C7:D7"/>
    <mergeCell ref="C8:D8"/>
    <mergeCell ref="C9:D9"/>
    <mergeCell ref="C10:D10"/>
    <mergeCell ref="C16:D16"/>
    <mergeCell ref="B18:D18"/>
    <mergeCell ref="B6:B7"/>
    <mergeCell ref="B11:B13"/>
    <mergeCell ref="B14:B15"/>
  </mergeCells>
  <phoneticPr fontId="1"/>
  <pageMargins left="0.98425196850393704" right="0.98425196850393704" top="0.98425196850393704" bottom="0.98425196850393704" header="0.31496062992125984" footer="0.31496062992125984"/>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確認用シート</vt:lpstr>
      <vt:lpstr>計画</vt:lpstr>
      <vt:lpstr>確認書様式</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Setup</dc:creator>
  <cp:lastModifiedBy>大内　悠也</cp:lastModifiedBy>
  <cp:lastPrinted>2024-08-22T23:36:47Z</cp:lastPrinted>
  <dcterms:created xsi:type="dcterms:W3CDTF">2024-08-13T23:23:53Z</dcterms:created>
  <dcterms:modified xsi:type="dcterms:W3CDTF">2025-12-15T06:27:24Z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3.1.7.0</vt:lpwstr>
    </vt:vector>
  </property>
  <property fmtid="{DCFEDD21-7773-49B2-8022-6FC58DB5260B}" pid="3" name="LastSavedVersion">
    <vt:lpwstr>3.1.7.0</vt:lpwstr>
  </property>
  <property fmtid="{DCFEDD21-7773-49B2-8022-6FC58DB5260B}" pid="4" name="LastSavedDate">
    <vt:filetime>2025-12-15T06:27:24Z</vt:filetime>
  </property>
</Properties>
</file>