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28920" yWindow="-60" windowWidth="29040" windowHeight="15840" activeTab="3"/>
  </bookViews>
  <sheets>
    <sheet name="確認書様式 " sheetId="3" r:id="rId1"/>
    <sheet name="（参考）完全週休２日確認用シート" sheetId="5" r:id="rId2"/>
    <sheet name="（参考）月単位確認用シート " sheetId="7" r:id="rId3"/>
    <sheet name="月単位" sheetId="1" r:id="rId4"/>
    <sheet name="月単位(例)" sheetId="2" r:id="rId5"/>
    <sheet name="Sheet1" sheetId="4" state="hidden" r:id="rId6"/>
  </sheets>
  <definedNames>
    <definedName name="_xlnm.Print_Area" localSheetId="3">月単位!$A$1:$AI$215</definedName>
    <definedName name="_xlnm.Print_Area" localSheetId="4">'月単位(例)'!$A$1:$AI$67</definedName>
    <definedName name="_xlnm.Print_Area" localSheetId="0">'確認書様式 '!$B$2:$D$27</definedName>
    <definedName name="_xlnm.Print_Area" localSheetId="1">'（参考）完全週休２日確認用シート'!$A$1:$O$120</definedName>
    <definedName name="_xlnm.Print_Area" localSheetId="2">'（参考）月単位確認用シート '!$A$1:$P$44</definedName>
  </definedNames>
  <calcPr calcId="191029" concurrentCalc="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Setup</author>
  </authors>
  <commentList>
    <comment ref="B15" authorId="0">
      <text>
        <r>
          <rPr>
            <sz val="11"/>
            <color indexed="81"/>
            <rFont val="MS P ゴシック"/>
          </rPr>
          <t>対象期間（開始日）</t>
        </r>
      </text>
    </comment>
    <comment ref="E15" authorId="0">
      <text>
        <r>
          <rPr>
            <sz val="11"/>
            <color indexed="81"/>
            <rFont val="MS P ゴシック"/>
          </rPr>
          <t>対象期間第１週目の週末日を入力</t>
        </r>
      </text>
    </comment>
  </commentList>
</comments>
</file>

<file path=xl/comments2.xml><?xml version="1.0" encoding="utf-8"?>
<comments xmlns="http://schemas.openxmlformats.org/spreadsheetml/2006/main">
  <authors>
    <author>Setup</author>
  </authors>
  <commentList>
    <comment ref="B15" authorId="0">
      <text>
        <r>
          <rPr>
            <sz val="11"/>
            <color indexed="81"/>
            <rFont val="MS P ゴシック"/>
          </rPr>
          <t>対象期間（開始日）</t>
        </r>
      </text>
    </comment>
  </commentList>
</comments>
</file>

<file path=xl/sharedStrings.xml><?xml version="1.0" encoding="utf-8"?>
<sst xmlns="http://schemas.openxmlformats.org/spreadsheetml/2006/main" xmlns:r="http://schemas.openxmlformats.org/officeDocument/2006/relationships" count="130" uniqueCount="130">
  <si>
    <t>２　発注方式</t>
    <rPh sb="2" eb="4">
      <t>ハッチュウ</t>
    </rPh>
    <rPh sb="4" eb="6">
      <t>ホウシキ</t>
    </rPh>
    <phoneticPr fontId="1"/>
  </si>
  <si>
    <t>始期（年月日）</t>
    <rPh sb="0" eb="2">
      <t>シキ</t>
    </rPh>
    <rPh sb="3" eb="6">
      <t>ネンガッピ</t>
    </rPh>
    <phoneticPr fontId="1"/>
  </si>
  <si>
    <t>計</t>
    <rPh sb="0" eb="1">
      <t>ケイ</t>
    </rPh>
    <phoneticPr fontId="1"/>
  </si>
  <si>
    <t>凡例　○：現場閉所　×：対象期間外</t>
    <rPh sb="0" eb="2">
      <t>ハンレイ</t>
    </rPh>
    <rPh sb="5" eb="7">
      <t>ゲンバ</t>
    </rPh>
    <rPh sb="7" eb="9">
      <t>ヘイショ</t>
    </rPh>
    <rPh sb="12" eb="14">
      <t>タイショウ</t>
    </rPh>
    <rPh sb="14" eb="17">
      <t>キカンガイ</t>
    </rPh>
    <phoneticPr fontId="1"/>
  </si>
  <si>
    <t>対象期間日数</t>
    <rPh sb="0" eb="2">
      <t>タイショウ</t>
    </rPh>
    <rPh sb="2" eb="4">
      <t>キカン</t>
    </rPh>
    <rPh sb="4" eb="6">
      <t>ニッスウ</t>
    </rPh>
    <phoneticPr fontId="1"/>
  </si>
  <si>
    <t>発注方式</t>
    <rPh sb="0" eb="2">
      <t>ハッチュウ</t>
    </rPh>
    <rPh sb="2" eb="4">
      <t>ホウシキ</t>
    </rPh>
    <phoneticPr fontId="1"/>
  </si>
  <si>
    <r>
      <t xml:space="preserve">月単位
日数
</t>
    </r>
    <r>
      <rPr>
        <sz val="9"/>
        <color rgb="FF0000FF"/>
        <rFont val="ＭＳ 明朝"/>
      </rPr>
      <t>（対象）</t>
    </r>
    <rPh sb="0" eb="3">
      <t>ツキタンイ</t>
    </rPh>
    <rPh sb="4" eb="6">
      <t>ニッスウ</t>
    </rPh>
    <rPh sb="8" eb="10">
      <t>タイショウ</t>
    </rPh>
    <phoneticPr fontId="1"/>
  </si>
  <si>
    <t>受注者希望型</t>
    <rPh sb="0" eb="3">
      <t>ジュチュウシャ</t>
    </rPh>
    <rPh sb="3" eb="5">
      <t>キボウ</t>
    </rPh>
    <rPh sb="5" eb="6">
      <t>ガタ</t>
    </rPh>
    <phoneticPr fontId="1"/>
  </si>
  <si>
    <t>現場閉所(現場休息)率</t>
    <rPh sb="0" eb="2">
      <t>ゲンバ</t>
    </rPh>
    <rPh sb="2" eb="4">
      <t>ヘイショ</t>
    </rPh>
    <rPh sb="5" eb="7">
      <t>ゲンバ</t>
    </rPh>
    <rPh sb="7" eb="9">
      <t>キュウソク</t>
    </rPh>
    <rPh sb="10" eb="11">
      <t>リツ</t>
    </rPh>
    <phoneticPr fontId="1"/>
  </si>
  <si>
    <r>
      <rPr>
        <sz val="14"/>
        <color rgb="FFFF0000"/>
        <rFont val="ＭＳ 明朝"/>
      </rPr>
      <t>週休２日推進工事達成状況</t>
    </r>
    <r>
      <rPr>
        <sz val="14"/>
        <color theme="1"/>
        <rFont val="ＭＳ 明朝"/>
      </rPr>
      <t>確認書</t>
    </r>
    <rPh sb="0" eb="2">
      <t>シュウキュウ</t>
    </rPh>
    <rPh sb="3" eb="4">
      <t>ニチ</t>
    </rPh>
    <rPh sb="4" eb="6">
      <t>スイシン</t>
    </rPh>
    <rPh sb="6" eb="8">
      <t>コウジ</t>
    </rPh>
    <rPh sb="8" eb="10">
      <t>タッセイ</t>
    </rPh>
    <rPh sb="10" eb="12">
      <t>ジョウキョウ</t>
    </rPh>
    <rPh sb="12" eb="15">
      <t>カクニンショ</t>
    </rPh>
    <phoneticPr fontId="1"/>
  </si>
  <si>
    <t>１　建設工事名</t>
    <rPh sb="2" eb="4">
      <t>ケンセツ</t>
    </rPh>
    <rPh sb="4" eb="6">
      <t>コウジ</t>
    </rPh>
    <rPh sb="6" eb="7">
      <t>メイ</t>
    </rPh>
    <phoneticPr fontId="1"/>
  </si>
  <si>
    <t>４　対象期間</t>
    <rPh sb="2" eb="4">
      <t>タイショウ</t>
    </rPh>
    <rPh sb="4" eb="6">
      <t>キカン</t>
    </rPh>
    <phoneticPr fontId="1"/>
  </si>
  <si>
    <t>和暦入力（例 令和8年3月30日）</t>
    <rPh sb="0" eb="2">
      <t>ワレキ</t>
    </rPh>
    <rPh sb="2" eb="4">
      <t>ニュウリョク</t>
    </rPh>
    <rPh sb="5" eb="6">
      <t>レイ</t>
    </rPh>
    <rPh sb="7" eb="9">
      <t>レイワ</t>
    </rPh>
    <rPh sb="10" eb="11">
      <t>ネン</t>
    </rPh>
    <rPh sb="12" eb="13">
      <t>ガツ</t>
    </rPh>
    <rPh sb="15" eb="16">
      <t>ニチ</t>
    </rPh>
    <phoneticPr fontId="1"/>
  </si>
  <si>
    <t>建設工事名</t>
    <rPh sb="0" eb="2">
      <t>ケンセツ</t>
    </rPh>
    <rPh sb="2" eb="4">
      <t>コウジ</t>
    </rPh>
    <rPh sb="4" eb="5">
      <t>メイ</t>
    </rPh>
    <phoneticPr fontId="1"/>
  </si>
  <si>
    <t>対象期間日数</t>
  </si>
  <si>
    <t>対
象
期
間
日
数</t>
    <rPh sb="0" eb="1">
      <t>タイ</t>
    </rPh>
    <rPh sb="2" eb="3">
      <t>ショウ</t>
    </rPh>
    <rPh sb="4" eb="5">
      <t>キ</t>
    </rPh>
    <rPh sb="6" eb="7">
      <t>アイダ</t>
    </rPh>
    <rPh sb="8" eb="9">
      <t>ニチ</t>
    </rPh>
    <rPh sb="10" eb="11">
      <t>スウ</t>
    </rPh>
    <phoneticPr fontId="1"/>
  </si>
  <si>
    <t>取組レベル</t>
    <rPh sb="0" eb="2">
      <t>トリク</t>
    </rPh>
    <phoneticPr fontId="1"/>
  </si>
  <si>
    <t>総括監督員　〇〇　〇〇</t>
  </si>
  <si>
    <t>年末年始休暇</t>
    <rPh sb="0" eb="2">
      <t>ネンマツ</t>
    </rPh>
    <rPh sb="2" eb="4">
      <t>ネンシ</t>
    </rPh>
    <rPh sb="4" eb="6">
      <t>キュウカ</t>
    </rPh>
    <phoneticPr fontId="1"/>
  </si>
  <si>
    <t>対象期間</t>
    <rPh sb="0" eb="2">
      <t>タイショウ</t>
    </rPh>
    <rPh sb="2" eb="4">
      <t>キカン</t>
    </rPh>
    <phoneticPr fontId="1"/>
  </si>
  <si>
    <t>始期</t>
    <rPh sb="0" eb="2">
      <t>シキ</t>
    </rPh>
    <phoneticPr fontId="1"/>
  </si>
  <si>
    <t>月単位の週休２日
の実施結果</t>
    <rPh sb="0" eb="3">
      <t>ツキタンイ</t>
    </rPh>
    <rPh sb="4" eb="6">
      <t>シュウキュウ</t>
    </rPh>
    <rPh sb="7" eb="8">
      <t>ニチ</t>
    </rPh>
    <rPh sb="10" eb="12">
      <t>ジッシ</t>
    </rPh>
    <rPh sb="12" eb="14">
      <t>ケッカ</t>
    </rPh>
    <phoneticPr fontId="1"/>
  </si>
  <si>
    <t>月（行）の過不足がある場合は、行の削除又は挿入をしてください。</t>
    <rPh sb="0" eb="1">
      <t>ツキ</t>
    </rPh>
    <rPh sb="2" eb="3">
      <t>ギョウ</t>
    </rPh>
    <rPh sb="5" eb="8">
      <t>カブソク</t>
    </rPh>
    <rPh sb="11" eb="13">
      <t>バアイ</t>
    </rPh>
    <rPh sb="15" eb="16">
      <t>ギョウ</t>
    </rPh>
    <rPh sb="17" eb="19">
      <t>サクジョ</t>
    </rPh>
    <rPh sb="19" eb="20">
      <t>マタ</t>
    </rPh>
    <rPh sb="21" eb="23">
      <t>ソウニュウ</t>
    </rPh>
    <phoneticPr fontId="1"/>
  </si>
  <si>
    <t>終期</t>
    <rPh sb="0" eb="2">
      <t>シュウキ</t>
    </rPh>
    <phoneticPr fontId="1"/>
  </si>
  <si>
    <t>現場閉所(現場休息)日数</t>
    <rPh sb="0" eb="2">
      <t>ゲンバ</t>
    </rPh>
    <rPh sb="2" eb="4">
      <t>ヘイショ</t>
    </rPh>
    <rPh sb="5" eb="7">
      <t>ゲンバ</t>
    </rPh>
    <rPh sb="7" eb="9">
      <t>キュウソク</t>
    </rPh>
    <rPh sb="10" eb="12">
      <t>ニッスウ</t>
    </rPh>
    <phoneticPr fontId="1"/>
  </si>
  <si>
    <t>□□〇年度〇〇工事</t>
    <rPh sb="3" eb="5">
      <t>ネンド</t>
    </rPh>
    <rPh sb="7" eb="9">
      <t>コウジ</t>
    </rPh>
    <phoneticPr fontId="1"/>
  </si>
  <si>
    <t>完全週休２日（土日）Ⅰ型</t>
  </si>
  <si>
    <t>対象月数</t>
    <rPh sb="0" eb="2">
      <t>タイショウ</t>
    </rPh>
    <rPh sb="2" eb="3">
      <t>ツキ</t>
    </rPh>
    <rPh sb="3" eb="4">
      <t>スウ</t>
    </rPh>
    <phoneticPr fontId="1"/>
  </si>
  <si>
    <t>■月単位の週休２日</t>
    <rPh sb="1" eb="4">
      <t>ツキタンイ</t>
    </rPh>
    <rPh sb="5" eb="7">
      <t>シュウキュウ</t>
    </rPh>
    <rPh sb="8" eb="9">
      <t>ニチ</t>
    </rPh>
    <phoneticPr fontId="1"/>
  </si>
  <si>
    <t>週休２日実施月数</t>
    <rPh sb="0" eb="2">
      <t>シュウキュウ</t>
    </rPh>
    <rPh sb="3" eb="4">
      <t>ニチ</t>
    </rPh>
    <rPh sb="4" eb="6">
      <t>ジッシ</t>
    </rPh>
    <rPh sb="6" eb="8">
      <t>ツキスウ</t>
    </rPh>
    <phoneticPr fontId="1"/>
  </si>
  <si>
    <t>判定(＞28.5％)</t>
    <rPh sb="0" eb="2">
      <t>ハンテイ</t>
    </rPh>
    <phoneticPr fontId="1"/>
  </si>
  <si>
    <t>様式１</t>
    <rPh sb="0" eb="2">
      <t>ヨウシキ</t>
    </rPh>
    <phoneticPr fontId="1"/>
  </si>
  <si>
    <t>―</t>
  </si>
  <si>
    <t>※１…年末年始休暇（６日間）、夏季休暇（３日間）、工場製作のみを実施している期間、工事全体を一時中止している期間のほか、
　　　発注者があらかじめ対象外としている内容に該当する期間、受注者の責によらず現場作業を余儀なくされる期間などは含まない。
※２…現場閉所（現場休息）日を「土曜日及び日曜日としない場合」は、受発注者間の協議により、「土曜日及び日曜日」を変更できる。</t>
    <rPh sb="142" eb="143">
      <t>オヨ</t>
    </rPh>
    <rPh sb="172" eb="173">
      <t>オヨ</t>
    </rPh>
    <phoneticPr fontId="1"/>
  </si>
  <si>
    <t>要入力セル</t>
    <rPh sb="0" eb="1">
      <t>ヨウ</t>
    </rPh>
    <rPh sb="1" eb="3">
      <t>ニュウリョク</t>
    </rPh>
    <phoneticPr fontId="1"/>
  </si>
  <si>
    <t>～</t>
  </si>
  <si>
    <t>対象週数</t>
    <rPh sb="0" eb="2">
      <t>タイショウ</t>
    </rPh>
    <rPh sb="2" eb="3">
      <t>シュウ</t>
    </rPh>
    <rPh sb="3" eb="4">
      <t>スウ</t>
    </rPh>
    <phoneticPr fontId="1"/>
  </si>
  <si>
    <t>リストから選択</t>
    <rPh sb="5" eb="7">
      <t>センタク</t>
    </rPh>
    <phoneticPr fontId="1"/>
  </si>
  <si>
    <t>週休２日実施週数</t>
    <rPh sb="0" eb="2">
      <t>シュウキュウ</t>
    </rPh>
    <rPh sb="3" eb="4">
      <t>ニチ</t>
    </rPh>
    <rPh sb="5" eb="6">
      <t>スウ</t>
    </rPh>
    <rPh sb="6" eb="7">
      <t>シュウ</t>
    </rPh>
    <phoneticPr fontId="1"/>
  </si>
  <si>
    <t>年末年始休暇12/28～1/3</t>
    <rPh sb="0" eb="2">
      <t>ネンマツ</t>
    </rPh>
    <rPh sb="2" eb="4">
      <t>ネンシ</t>
    </rPh>
    <rPh sb="4" eb="6">
      <t>キュウカ</t>
    </rPh>
    <phoneticPr fontId="1"/>
  </si>
  <si>
    <t>うち
土日数</t>
    <rPh sb="3" eb="5">
      <t>ドニチ</t>
    </rPh>
    <rPh sb="5" eb="6">
      <t>スウ</t>
    </rPh>
    <phoneticPr fontId="1"/>
  </si>
  <si>
    <t>完全週休２日（土日）</t>
    <rPh sb="0" eb="4">
      <t>カンゼンシュウキュウ</t>
    </rPh>
    <rPh sb="5" eb="6">
      <t>ニチ</t>
    </rPh>
    <rPh sb="7" eb="9">
      <t>ドニチ</t>
    </rPh>
    <phoneticPr fontId="1"/>
  </si>
  <si>
    <t>完全週休
２日（土日）
達成状況</t>
    <rPh sb="0" eb="2">
      <t>カンゼン</t>
    </rPh>
    <rPh sb="2" eb="4">
      <t>シュウキュウ</t>
    </rPh>
    <rPh sb="6" eb="7">
      <t>ニチ</t>
    </rPh>
    <rPh sb="8" eb="10">
      <t>ドニチ</t>
    </rPh>
    <rPh sb="12" eb="14">
      <t>タッセイ</t>
    </rPh>
    <rPh sb="14" eb="16">
      <t>ジョウキョウ</t>
    </rPh>
    <phoneticPr fontId="1"/>
  </si>
  <si>
    <t>判定
(＞28.5％ or
対象土日数)</t>
    <rPh sb="0" eb="2">
      <t>ハンテイ</t>
    </rPh>
    <rPh sb="14" eb="16">
      <t>タイショウ</t>
    </rPh>
    <rPh sb="16" eb="18">
      <t>ドニチ</t>
    </rPh>
    <rPh sb="18" eb="19">
      <t>スウ</t>
    </rPh>
    <phoneticPr fontId="1"/>
  </si>
  <si>
    <t>対象外とした
理由等</t>
    <rPh sb="0" eb="3">
      <t>タイショウガイ</t>
    </rPh>
    <rPh sb="7" eb="9">
      <t>リユウ</t>
    </rPh>
    <rPh sb="9" eb="10">
      <t>トウ</t>
    </rPh>
    <phoneticPr fontId="1"/>
  </si>
  <si>
    <t>■通期の週休</t>
    <rPh sb="1" eb="3">
      <t>ツウキ</t>
    </rPh>
    <rPh sb="4" eb="6">
      <t>シュウキュウ</t>
    </rPh>
    <phoneticPr fontId="1"/>
  </si>
  <si>
    <r>
      <t>うち
土日数</t>
    </r>
    <r>
      <rPr>
        <vertAlign val="superscript"/>
        <sz val="9"/>
        <color theme="1"/>
        <rFont val="ＭＳ 明朝"/>
      </rPr>
      <t>※2</t>
    </r>
    <rPh sb="3" eb="5">
      <t>ドニチ</t>
    </rPh>
    <rPh sb="5" eb="6">
      <t>スウ</t>
    </rPh>
    <phoneticPr fontId="1"/>
  </si>
  <si>
    <t>■完全週休２日（土日）</t>
    <rPh sb="1" eb="3">
      <t>カンゼン</t>
    </rPh>
    <rPh sb="8" eb="10">
      <t>ドニチ</t>
    </rPh>
    <phoneticPr fontId="1"/>
  </si>
  <si>
    <r>
      <t xml:space="preserve">週単位
日数
</t>
    </r>
    <r>
      <rPr>
        <sz val="9"/>
        <color rgb="FF0000FF"/>
        <rFont val="ＭＳ 明朝"/>
      </rPr>
      <t>（対象）</t>
    </r>
    <rPh sb="0" eb="1">
      <t>シュウ</t>
    </rPh>
    <rPh sb="1" eb="3">
      <t>タンイ</t>
    </rPh>
    <rPh sb="4" eb="6">
      <t>ニッスウ</t>
    </rPh>
    <rPh sb="8" eb="10">
      <t>タイショウ</t>
    </rPh>
    <phoneticPr fontId="1"/>
  </si>
  <si>
    <r>
      <t xml:space="preserve">現場閉所
（現場休息）
日数
</t>
    </r>
    <r>
      <rPr>
        <b/>
        <sz val="9"/>
        <color rgb="FFFF0000"/>
        <rFont val="ＭＳ 明朝"/>
      </rPr>
      <t>（実績）</t>
    </r>
    <rPh sb="0" eb="2">
      <t>ゲンバ</t>
    </rPh>
    <rPh sb="2" eb="4">
      <t>ヘイショ</t>
    </rPh>
    <rPh sb="6" eb="8">
      <t>ゲンバ</t>
    </rPh>
    <rPh sb="8" eb="10">
      <t>キュウソク</t>
    </rPh>
    <rPh sb="12" eb="14">
      <t>ニッスウ</t>
    </rPh>
    <rPh sb="16" eb="18">
      <t>ジッセキ</t>
    </rPh>
    <phoneticPr fontId="1"/>
  </si>
  <si>
    <t>和暦入力（例 令和7年10月1日）</t>
    <rPh sb="0" eb="2">
      <t>ワレキ</t>
    </rPh>
    <rPh sb="2" eb="4">
      <t>ニュウリョク</t>
    </rPh>
    <rPh sb="5" eb="6">
      <t>レイ</t>
    </rPh>
    <rPh sb="7" eb="9">
      <t>レイワ</t>
    </rPh>
    <rPh sb="10" eb="11">
      <t>ネン</t>
    </rPh>
    <rPh sb="13" eb="14">
      <t>ガツ</t>
    </rPh>
    <rPh sb="15" eb="16">
      <t>ニチ</t>
    </rPh>
    <phoneticPr fontId="1"/>
  </si>
  <si>
    <t>月単位
達成状況</t>
    <rPh sb="0" eb="3">
      <t>ツキタンイ</t>
    </rPh>
    <rPh sb="4" eb="6">
      <t>タッセイ</t>
    </rPh>
    <rPh sb="6" eb="8">
      <t>ジョウキョウ</t>
    </rPh>
    <phoneticPr fontId="1"/>
  </si>
  <si>
    <r>
      <t xml:space="preserve">うち
要現場閉所
（現場休息）
日数
</t>
    </r>
    <r>
      <rPr>
        <sz val="9"/>
        <color rgb="FF0000FF"/>
        <rFont val="ＭＳ 明朝"/>
      </rPr>
      <t>（対象）</t>
    </r>
    <rPh sb="3" eb="4">
      <t>ヨウ</t>
    </rPh>
    <rPh sb="20" eb="22">
      <t>タイショウ</t>
    </rPh>
    <phoneticPr fontId="1"/>
  </si>
  <si>
    <t>月単位の週休２日</t>
    <rPh sb="0" eb="3">
      <t>ツキタンイ</t>
    </rPh>
    <rPh sb="4" eb="6">
      <t>シュウキュウ</t>
    </rPh>
    <rPh sb="7" eb="8">
      <t>ニチ</t>
    </rPh>
    <phoneticPr fontId="1"/>
  </si>
  <si>
    <t xml:space="preserve">現場閉所日数 </t>
    <rPh sb="0" eb="2">
      <t>ゲンバ</t>
    </rPh>
    <rPh sb="2" eb="4">
      <t>ヘイショ</t>
    </rPh>
    <phoneticPr fontId="1"/>
  </si>
  <si>
    <t>現場閉所
（現場休息）
率</t>
    <rPh sb="12" eb="13">
      <t>リツ</t>
    </rPh>
    <phoneticPr fontId="1"/>
  </si>
  <si>
    <t>完全週休２日（土日）
の実施結果</t>
    <rPh sb="0" eb="2">
      <t>カンゼン</t>
    </rPh>
    <rPh sb="2" eb="4">
      <t>シュウキュウ</t>
    </rPh>
    <rPh sb="5" eb="6">
      <t>ニチ</t>
    </rPh>
    <rPh sb="7" eb="9">
      <t>ドニチ</t>
    </rPh>
    <rPh sb="13" eb="15">
      <t>ケッカ</t>
    </rPh>
    <phoneticPr fontId="1"/>
  </si>
  <si>
    <t>発注者指定型</t>
    <rPh sb="0" eb="3">
      <t>ハッチュウシャ</t>
    </rPh>
    <rPh sb="3" eb="5">
      <t>シテイ</t>
    </rPh>
    <rPh sb="5" eb="6">
      <t>ガタ</t>
    </rPh>
    <phoneticPr fontId="1"/>
  </si>
  <si>
    <t>３　取組レベル</t>
    <rPh sb="2" eb="4">
      <t>トリクミ</t>
    </rPh>
    <phoneticPr fontId="1"/>
  </si>
  <si>
    <t>５　達成状況の確認</t>
    <rPh sb="2" eb="4">
      <t>タッセイ</t>
    </rPh>
    <rPh sb="4" eb="6">
      <t>ジョウキョウ</t>
    </rPh>
    <rPh sb="7" eb="9">
      <t>カクニン</t>
    </rPh>
    <phoneticPr fontId="1"/>
  </si>
  <si>
    <t>以下のとおり</t>
    <rPh sb="0" eb="2">
      <t>イカ</t>
    </rPh>
    <phoneticPr fontId="1"/>
  </si>
  <si>
    <t>週休２日推進工事達成状況確認用シート</t>
    <rPh sb="14" eb="15">
      <t>ヨウ</t>
    </rPh>
    <phoneticPr fontId="1"/>
  </si>
  <si>
    <t>通期の週休２日
の実施結果</t>
    <rPh sb="0" eb="2">
      <t>ツウキ</t>
    </rPh>
    <rPh sb="3" eb="5">
      <t>シュウキュウ</t>
    </rPh>
    <rPh sb="6" eb="7">
      <t>ニチ</t>
    </rPh>
    <rPh sb="9" eb="11">
      <t>ジッシ</t>
    </rPh>
    <rPh sb="11" eb="13">
      <t>ケッカ</t>
    </rPh>
    <phoneticPr fontId="1"/>
  </si>
  <si>
    <t>終期（年月日）</t>
    <rPh sb="0" eb="2">
      <t>シュウキ</t>
    </rPh>
    <rPh sb="3" eb="6">
      <t>ネンガッピ</t>
    </rPh>
    <phoneticPr fontId="1"/>
  </si>
  <si>
    <t>週休２日達成状況
の判定</t>
    <rPh sb="0" eb="2">
      <t>シュウキュウ</t>
    </rPh>
    <rPh sb="3" eb="4">
      <t>ニチ</t>
    </rPh>
    <rPh sb="4" eb="6">
      <t>タッセイ</t>
    </rPh>
    <rPh sb="6" eb="8">
      <t>ジョウキョウ</t>
    </rPh>
    <rPh sb="10" eb="12">
      <t>ハンテイ</t>
    </rPh>
    <phoneticPr fontId="1"/>
  </si>
  <si>
    <t>令和　年　月　日</t>
    <rPh sb="0" eb="2">
      <t>レイワ</t>
    </rPh>
    <phoneticPr fontId="1"/>
  </si>
  <si>
    <t>土日</t>
    <rPh sb="0" eb="2">
      <t>ドニチ</t>
    </rPh>
    <phoneticPr fontId="1"/>
  </si>
  <si>
    <t>週単位
日数</t>
    <rPh sb="0" eb="1">
      <t>シュウ</t>
    </rPh>
    <rPh sb="1" eb="3">
      <t>タンイ</t>
    </rPh>
    <rPh sb="4" eb="6">
      <t>ニッスウ</t>
    </rPh>
    <phoneticPr fontId="1"/>
  </si>
  <si>
    <t>対象外の理由等</t>
    <rPh sb="0" eb="2">
      <t>タイショウ</t>
    </rPh>
    <rPh sb="4" eb="5">
      <t>トウ</t>
    </rPh>
    <phoneticPr fontId="1"/>
  </si>
  <si>
    <r>
      <t>対象外</t>
    </r>
    <r>
      <rPr>
        <vertAlign val="superscript"/>
        <sz val="11"/>
        <color rgb="FFFF0000"/>
        <rFont val="ＭＳ 明朝"/>
      </rPr>
      <t xml:space="preserve">※1
</t>
    </r>
    <r>
      <rPr>
        <sz val="9"/>
        <color rgb="FFFF0000"/>
        <rFont val="ＭＳ 明朝"/>
      </rPr>
      <t>日数</t>
    </r>
    <rPh sb="0" eb="3">
      <t>タイショウガイ</t>
    </rPh>
    <rPh sb="6" eb="8">
      <t>ニッスウ</t>
    </rPh>
    <phoneticPr fontId="1"/>
  </si>
  <si>
    <t>月単位
日数</t>
    <rPh sb="0" eb="3">
      <t>ツキタンイ</t>
    </rPh>
    <rPh sb="4" eb="6">
      <t>ニッスウ</t>
    </rPh>
    <phoneticPr fontId="1"/>
  </si>
  <si>
    <r>
      <t xml:space="preserve">
</t>
    </r>
    <r>
      <rPr>
        <sz val="9"/>
        <color rgb="FFFF0000"/>
        <rFont val="ＭＳ 明朝"/>
      </rPr>
      <t>対象外</t>
    </r>
    <r>
      <rPr>
        <vertAlign val="superscript"/>
        <sz val="9"/>
        <color rgb="FFFF0000"/>
        <rFont val="ＭＳ 明朝"/>
      </rPr>
      <t xml:space="preserve">※1
</t>
    </r>
    <r>
      <rPr>
        <sz val="9"/>
        <color rgb="FFFF0000"/>
        <rFont val="ＭＳ 明朝"/>
      </rPr>
      <t>日数</t>
    </r>
    <rPh sb="1" eb="4">
      <t>タイショウガイ</t>
    </rPh>
    <rPh sb="7" eb="9">
      <t>ニッスウ</t>
    </rPh>
    <phoneticPr fontId="1"/>
  </si>
  <si>
    <t>28.5％以上</t>
    <rPh sb="5" eb="7">
      <t>イジョウ</t>
    </rPh>
    <phoneticPr fontId="1"/>
  </si>
  <si>
    <t>…下表のうち、薄黄色に着色したセルに日付や日数等を入力</t>
    <rPh sb="1" eb="3">
      <t>カヒョウ</t>
    </rPh>
    <rPh sb="7" eb="8">
      <t>ウス</t>
    </rPh>
    <rPh sb="8" eb="10">
      <t>キイロ</t>
    </rPh>
    <rPh sb="11" eb="13">
      <t>チャクショク</t>
    </rPh>
    <rPh sb="18" eb="20">
      <t>ヒヅケ</t>
    </rPh>
    <rPh sb="21" eb="23">
      <t>ニッスウ</t>
    </rPh>
    <rPh sb="23" eb="24">
      <t>トウ</t>
    </rPh>
    <rPh sb="25" eb="27">
      <t>ニュウリョク</t>
    </rPh>
    <phoneticPr fontId="1"/>
  </si>
  <si>
    <t>　「静岡県週休２日推進工事（建築工事）実施要領」に基づき、上記のとおり現場閉所（現場休息）率等を確認しました。</t>
    <rPh sb="46" eb="47">
      <t>トウ</t>
    </rPh>
    <phoneticPr fontId="1"/>
  </si>
  <si>
    <t>改定情報：R7.12_判定欄の計算式を修正（対象日数が「０」の判定(〇)を反映</t>
  </si>
  <si>
    <t>工事名：</t>
    <rPh sb="0" eb="2">
      <t>コウジ</t>
    </rPh>
    <rPh sb="2" eb="3">
      <t>メイ</t>
    </rPh>
    <phoneticPr fontId="1"/>
  </si>
  <si>
    <t>工期限：</t>
    <rPh sb="0" eb="1">
      <t>コウ</t>
    </rPh>
    <rPh sb="1" eb="3">
      <t>キゲン</t>
    </rPh>
    <phoneticPr fontId="1"/>
  </si>
  <si>
    <t>準備期間</t>
    <rPh sb="0" eb="2">
      <t>ジュンビ</t>
    </rPh>
    <rPh sb="2" eb="4">
      <t>キカン</t>
    </rPh>
    <phoneticPr fontId="1"/>
  </si>
  <si>
    <t>月</t>
    <rPh sb="0" eb="1">
      <t>ツキ</t>
    </rPh>
    <phoneticPr fontId="1"/>
  </si>
  <si>
    <t>現場閉所率＝（現場閉所日数/対象期間日数）×100　※小数第2位切捨て</t>
    <rPh sb="7" eb="9">
      <t>ゲンバ</t>
    </rPh>
    <rPh sb="9" eb="11">
      <t>ヘイショ</t>
    </rPh>
    <rPh sb="12" eb="13">
      <t>キュウジツ</t>
    </rPh>
    <rPh sb="14" eb="16">
      <t>タイショウ</t>
    </rPh>
    <rPh sb="16" eb="18">
      <t>キカン</t>
    </rPh>
    <rPh sb="18" eb="20">
      <t>ニッスウ</t>
    </rPh>
    <rPh sb="27" eb="29">
      <t>ショウスウ</t>
    </rPh>
    <rPh sb="29" eb="30">
      <t>ダイ</t>
    </rPh>
    <rPh sb="31" eb="32">
      <t>イ</t>
    </rPh>
    <rPh sb="32" eb="34">
      <t>キリス</t>
    </rPh>
    <phoneticPr fontId="1"/>
  </si>
  <si>
    <t>日</t>
    <rPh sb="0" eb="1">
      <t>ニチ</t>
    </rPh>
    <phoneticPr fontId="1"/>
  </si>
  <si>
    <t>曜日</t>
    <rPh sb="0" eb="2">
      <t>ヨウビ</t>
    </rPh>
    <phoneticPr fontId="1"/>
  </si>
  <si>
    <t>行
事
等</t>
    <rPh sb="0" eb="1">
      <t>ギョウ</t>
    </rPh>
    <rPh sb="2" eb="3">
      <t>ジ</t>
    </rPh>
    <rPh sb="4" eb="5">
      <t>トウ</t>
    </rPh>
    <phoneticPr fontId="1"/>
  </si>
  <si>
    <t>計画</t>
    <rPh sb="0" eb="2">
      <t>ケイカク</t>
    </rPh>
    <phoneticPr fontId="1"/>
  </si>
  <si>
    <t>□□〇年10月1日～□□〇年3月15日</t>
    <rPh sb="3" eb="4">
      <t>ネン</t>
    </rPh>
    <rPh sb="6" eb="7">
      <t>ガツ</t>
    </rPh>
    <rPh sb="8" eb="9">
      <t>ニチ</t>
    </rPh>
    <rPh sb="13" eb="14">
      <t>ネン</t>
    </rPh>
    <rPh sb="15" eb="16">
      <t>ガツ</t>
    </rPh>
    <rPh sb="18" eb="19">
      <t>ニチ</t>
    </rPh>
    <phoneticPr fontId="1"/>
  </si>
  <si>
    <t>月単位の合否</t>
    <rPh sb="0" eb="3">
      <t>ツキタンイ</t>
    </rPh>
    <rPh sb="4" eb="6">
      <t>ゴウヒ</t>
    </rPh>
    <phoneticPr fontId="1"/>
  </si>
  <si>
    <t>現場閉所率</t>
  </si>
  <si>
    <t>週休2日補正</t>
    <rPh sb="0" eb="2">
      <t>シュウキュウ</t>
    </rPh>
    <rPh sb="3" eb="4">
      <t>ニチ</t>
    </rPh>
    <rPh sb="4" eb="6">
      <t>ホセイ</t>
    </rPh>
    <phoneticPr fontId="1"/>
  </si>
  <si>
    <t>開始月入力</t>
    <rPh sb="0" eb="2">
      <t>カイシ</t>
    </rPh>
    <rPh sb="2" eb="3">
      <t>ツキ</t>
    </rPh>
    <rPh sb="3" eb="5">
      <t>ニュウリョク</t>
    </rPh>
    <phoneticPr fontId="1"/>
  </si>
  <si>
    <t>年</t>
    <rPh sb="0" eb="1">
      <t>ネン</t>
    </rPh>
    <phoneticPr fontId="1"/>
  </si>
  <si>
    <t>日</t>
  </si>
  <si>
    <t>％</t>
  </si>
  <si>
    <t>○
計</t>
    <rPh sb="2" eb="3">
      <t>ケイ</t>
    </rPh>
    <phoneticPr fontId="1"/>
  </si>
  <si>
    <t>〇
計</t>
    <rPh sb="2" eb="3">
      <t>ケイ</t>
    </rPh>
    <phoneticPr fontId="1"/>
  </si>
  <si>
    <t>対
象
期
間
日
数</t>
  </si>
  <si>
    <t>×計</t>
    <rPh sb="1" eb="2">
      <t>ケイ</t>
    </rPh>
    <phoneticPr fontId="1"/>
  </si>
  <si>
    <t>対象月の最終日</t>
    <rPh sb="0" eb="2">
      <t>タイショウ</t>
    </rPh>
    <rPh sb="2" eb="3">
      <t>ツキ</t>
    </rPh>
    <rPh sb="4" eb="7">
      <t>サイシュウビ</t>
    </rPh>
    <phoneticPr fontId="1"/>
  </si>
  <si>
    <t>対象外期間がある場合</t>
    <rPh sb="0" eb="3">
      <t>タイショウガイ</t>
    </rPh>
    <rPh sb="3" eb="5">
      <t>キカン</t>
    </rPh>
    <rPh sb="8" eb="10">
      <t>バアイ</t>
    </rPh>
    <phoneticPr fontId="1"/>
  </si>
  <si>
    <t>手動入力</t>
    <rPh sb="0" eb="2">
      <t>シュドウ</t>
    </rPh>
    <rPh sb="2" eb="4">
      <t>ニュウリョク</t>
    </rPh>
    <phoneticPr fontId="1"/>
  </si>
  <si>
    <t>対象月の土日計</t>
    <rPh sb="0" eb="2">
      <t>タイショウ</t>
    </rPh>
    <rPh sb="2" eb="3">
      <t>ツキ</t>
    </rPh>
    <rPh sb="4" eb="6">
      <t>ドニチ</t>
    </rPh>
    <rPh sb="6" eb="7">
      <t>ケイ</t>
    </rPh>
    <phoneticPr fontId="1"/>
  </si>
  <si>
    <t>28.5％以下</t>
    <rPh sb="5" eb="7">
      <t>イカ</t>
    </rPh>
    <phoneticPr fontId="1"/>
  </si>
  <si>
    <t>月単位（4週8休以上）</t>
    <rPh sb="0" eb="3">
      <t>ツキタンイ</t>
    </rPh>
    <rPh sb="5" eb="6">
      <t>シュウ</t>
    </rPh>
    <rPh sb="7" eb="8">
      <t>キュウ</t>
    </rPh>
    <rPh sb="8" eb="10">
      <t>イジョウ</t>
    </rPh>
    <phoneticPr fontId="1"/>
  </si>
  <si>
    <t>通期（4週8休以上）</t>
    <rPh sb="0" eb="2">
      <t>ツウキ</t>
    </rPh>
    <rPh sb="4" eb="5">
      <t>シュウ</t>
    </rPh>
    <rPh sb="6" eb="7">
      <t>キュウ</t>
    </rPh>
    <rPh sb="7" eb="9">
      <t>イジョウ</t>
    </rPh>
    <phoneticPr fontId="1"/>
  </si>
  <si>
    <t>補正無</t>
    <rPh sb="0" eb="2">
      <t>ホセイ</t>
    </rPh>
    <rPh sb="2" eb="3">
      <t>ナシ</t>
    </rPh>
    <phoneticPr fontId="1"/>
  </si>
  <si>
    <r>
      <rPr>
        <sz val="22"/>
        <color auto="1"/>
        <rFont val="ＭＳ ゴシック"/>
      </rPr>
      <t>現場閉所計画表</t>
    </r>
    <r>
      <rPr>
        <sz val="22"/>
        <color theme="1"/>
        <rFont val="ＭＳ ゴシック"/>
      </rPr>
      <t>（例）（作成例）</t>
    </r>
    <rPh sb="0" eb="2">
      <t>ゲンバ</t>
    </rPh>
    <rPh sb="2" eb="4">
      <t>ヘイショ</t>
    </rPh>
    <rPh sb="4" eb="6">
      <t>ケイカク</t>
    </rPh>
    <rPh sb="6" eb="7">
      <t>ヒョウ</t>
    </rPh>
    <rPh sb="8" eb="9">
      <t>レイ</t>
    </rPh>
    <rPh sb="11" eb="13">
      <t>サクセイ</t>
    </rPh>
    <rPh sb="13" eb="14">
      <t>レイ</t>
    </rPh>
    <phoneticPr fontId="1"/>
  </si>
  <si>
    <t>×</t>
  </si>
  <si>
    <t>○</t>
  </si>
  <si>
    <t>工
事
着
手
日</t>
    <rPh sb="0" eb="1">
      <t>タクミ</t>
    </rPh>
    <rPh sb="2" eb="3">
      <t>ジ</t>
    </rPh>
    <rPh sb="4" eb="5">
      <t>キ</t>
    </rPh>
    <rPh sb="6" eb="7">
      <t>テ</t>
    </rPh>
    <rPh sb="8" eb="9">
      <t>ビ</t>
    </rPh>
    <phoneticPr fontId="1"/>
  </si>
  <si>
    <t>工場製作期間</t>
    <rPh sb="0" eb="2">
      <t>コウジョウ</t>
    </rPh>
    <rPh sb="2" eb="4">
      <t>セイサク</t>
    </rPh>
    <rPh sb="4" eb="6">
      <t>キカン</t>
    </rPh>
    <phoneticPr fontId="1"/>
  </si>
  <si>
    <t>後片付け</t>
    <rPh sb="0" eb="3">
      <t>アトカタヅ</t>
    </rPh>
    <phoneticPr fontId="1"/>
  </si>
  <si>
    <t>対象期間の土日計</t>
    <rPh sb="0" eb="2">
      <t>タイショウ</t>
    </rPh>
    <rPh sb="2" eb="4">
      <t>キカン</t>
    </rPh>
    <rPh sb="5" eb="7">
      <t>ドニチ</t>
    </rPh>
    <rPh sb="7" eb="8">
      <t>ケイ</t>
    </rPh>
    <phoneticPr fontId="1"/>
  </si>
  <si>
    <t>設備課</t>
    <rPh sb="0" eb="3">
      <t>セツビカ</t>
    </rPh>
    <phoneticPr fontId="1"/>
  </si>
  <si>
    <t>対象外の土日計</t>
    <rPh sb="0" eb="2">
      <t>タイショウ</t>
    </rPh>
    <rPh sb="2" eb="3">
      <t>ソト</t>
    </rPh>
    <rPh sb="4" eb="6">
      <t>ドニチ</t>
    </rPh>
    <rPh sb="6" eb="7">
      <t>ケイ</t>
    </rPh>
    <phoneticPr fontId="1"/>
  </si>
  <si>
    <t>列数（始期）</t>
    <rPh sb="0" eb="1">
      <t>レツ</t>
    </rPh>
    <rPh sb="1" eb="2">
      <t>スウ</t>
    </rPh>
    <rPh sb="3" eb="5">
      <t>シキ</t>
    </rPh>
    <phoneticPr fontId="1"/>
  </si>
  <si>
    <t>列数（終期）</t>
    <rPh sb="0" eb="1">
      <t>レツ</t>
    </rPh>
    <rPh sb="1" eb="2">
      <t>スウ</t>
    </rPh>
    <rPh sb="3" eb="5">
      <t>シュウキ</t>
    </rPh>
    <phoneticPr fontId="1"/>
  </si>
  <si>
    <t>検索範囲</t>
    <rPh sb="0" eb="2">
      <t>ケンサク</t>
    </rPh>
    <rPh sb="2" eb="4">
      <t>ハンイ</t>
    </rPh>
    <phoneticPr fontId="1"/>
  </si>
  <si>
    <t>対象内外確認</t>
    <rPh sb="0" eb="2">
      <t>タイショウ</t>
    </rPh>
    <rPh sb="2" eb="4">
      <t>ナイガイ</t>
    </rPh>
    <rPh sb="4" eb="6">
      <t>カクニン</t>
    </rPh>
    <phoneticPr fontId="1"/>
  </si>
  <si>
    <t>土日算出</t>
    <rPh sb="0" eb="2">
      <t>ドニチ</t>
    </rPh>
    <rPh sb="2" eb="4">
      <t>サンシュツ</t>
    </rPh>
    <phoneticPr fontId="1"/>
  </si>
  <si>
    <t/>
  </si>
  <si>
    <t xml:space="preserve">月単位の週休２日 </t>
  </si>
  <si>
    <t>完全週休２日（土日）Ⅱ型</t>
  </si>
  <si>
    <t>工事着手日</t>
    <rPh sb="0" eb="2">
      <t>コウジ</t>
    </rPh>
    <rPh sb="2" eb="4">
      <t>チャクシュ</t>
    </rPh>
    <rPh sb="4" eb="5">
      <t>ビ</t>
    </rPh>
    <phoneticPr fontId="1"/>
  </si>
  <si>
    <t>夏期休暇</t>
    <rPh sb="0" eb="2">
      <t>カキ</t>
    </rPh>
    <rPh sb="2" eb="4">
      <t>キュウカ</t>
    </rPh>
    <phoneticPr fontId="1"/>
  </si>
  <si>
    <t>夏期休暇8/13～8/15</t>
    <rPh sb="0" eb="2">
      <t>カキ</t>
    </rPh>
    <phoneticPr fontId="1"/>
  </si>
  <si>
    <t>年末年始休暇12/29～1/3</t>
  </si>
  <si>
    <t>現場閉所計画表</t>
    <rPh sb="0" eb="2">
      <t>ゲンバ</t>
    </rPh>
    <rPh sb="2" eb="4">
      <t>ヘイショ</t>
    </rPh>
    <rPh sb="4" eb="7">
      <t>ケイカクヒョウ</t>
    </rPh>
    <phoneticPr fontId="1"/>
  </si>
  <si>
    <t>現場閉所実績表</t>
    <rPh sb="0" eb="2">
      <t>ゲンバ</t>
    </rPh>
    <rPh sb="2" eb="4">
      <t>ヘイショ</t>
    </rPh>
    <rPh sb="4" eb="7">
      <t>ジッセキヒョウ</t>
    </rPh>
    <phoneticPr fontId="1"/>
  </si>
  <si>
    <t>令和7年度［第3○-Z○○○○-01号］</t>
  </si>
  <si>
    <t>○○工事</t>
    <rPh sb="2" eb="4">
      <t>コウジ</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</si>
</sst>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14">
    <numFmt numFmtId="176" formatCode="[$-409]ggge&quot;年&quot;m&quot;月&quot;d&quot;日&quot;;@"/>
    <numFmt numFmtId="177" formatCode="General&quot; 日&quot;"/>
    <numFmt numFmtId="178" formatCode="General&quot; 月&quot;"/>
    <numFmt numFmtId="179" formatCode="0.0%"/>
    <numFmt numFmtId="180" formatCode="General\ &quot; 月&quot;"/>
    <numFmt numFmtId="181" formatCode="General\ &quot; 週&quot;"/>
    <numFmt numFmtId="182" formatCode="0_ "/>
    <numFmt numFmtId="183" formatCode="d"/>
    <numFmt numFmtId="184" formatCode="aaa"/>
    <numFmt numFmtId="185" formatCode="[$-411]ggge&quot;年&quot;m&quot;月&quot;d&quot;日&quot;;@"/>
    <numFmt numFmtId="186" formatCode="0.0_ "/>
    <numFmt numFmtId="187" formatCode="0.000"/>
    <numFmt numFmtId="188" formatCode="0.0"/>
    <numFmt numFmtId="189" formatCode="[$-411]ge.m.d;@"/>
  </numFmts>
  <fonts count="26">
    <font>
      <sz val="11"/>
      <color theme="1"/>
      <name val="游ゴシック"/>
      <family val="3"/>
      <scheme val="minor"/>
    </font>
    <font>
      <sz val="6"/>
      <color auto="1"/>
      <name val="游ゴシック"/>
      <family val="3"/>
    </font>
    <font>
      <sz val="10.5"/>
      <color theme="1"/>
      <name val="ＭＳ 明朝"/>
      <family val="1"/>
    </font>
    <font>
      <sz val="14"/>
      <color theme="1"/>
      <name val="ＭＳ 明朝"/>
      <family val="1"/>
    </font>
    <font>
      <sz val="10.5"/>
      <color auto="1"/>
      <name val="ＭＳ 明朝"/>
      <family val="1"/>
    </font>
    <font>
      <sz val="12"/>
      <color theme="1"/>
      <name val="ＭＳ 明朝"/>
      <family val="1"/>
    </font>
    <font>
      <sz val="11"/>
      <color theme="1"/>
      <name val="游ゴシック"/>
      <family val="3"/>
      <scheme val="minor"/>
    </font>
    <font>
      <sz val="12"/>
      <color auto="1"/>
      <name val="ＭＳ 明朝"/>
      <family val="1"/>
    </font>
    <font>
      <b/>
      <sz val="16"/>
      <color theme="1"/>
      <name val="游ゴシック"/>
      <family val="3"/>
      <scheme val="minor"/>
    </font>
    <font>
      <b/>
      <sz val="11"/>
      <color theme="1"/>
      <name val="游ゴシック"/>
      <family val="3"/>
      <scheme val="minor"/>
    </font>
    <font>
      <sz val="11"/>
      <color theme="1"/>
      <name val="ＭＳ 明朝"/>
      <family val="1"/>
    </font>
    <font>
      <sz val="11"/>
      <color theme="2" tint="-0.5"/>
      <name val="ＭＳ 明朝"/>
      <family val="1"/>
    </font>
    <font>
      <b/>
      <sz val="11"/>
      <color theme="1"/>
      <name val="ＭＳ 明朝"/>
      <family val="1"/>
    </font>
    <font>
      <b/>
      <sz val="11"/>
      <color rgb="FFFF0000"/>
      <name val="ＭＳ 明朝"/>
      <family val="1"/>
    </font>
    <font>
      <sz val="9"/>
      <color theme="1"/>
      <name val="ＭＳ 明朝"/>
      <family val="1"/>
    </font>
    <font>
      <sz val="9"/>
      <color auto="1"/>
      <name val="ＭＳ 明朝"/>
      <family val="1"/>
    </font>
    <font>
      <sz val="9"/>
      <color rgb="FFFF0000"/>
      <name val="ＭＳ 明朝"/>
      <family val="1"/>
    </font>
    <font>
      <sz val="14"/>
      <color theme="1"/>
      <name val="游ゴシック"/>
      <family val="2"/>
      <scheme val="minor"/>
    </font>
    <font>
      <sz val="22"/>
      <color auto="1"/>
      <name val="ＭＳ ゴシック"/>
      <family val="3"/>
    </font>
    <font>
      <sz val="10"/>
      <color theme="1"/>
      <name val="游ゴシック"/>
      <family val="3"/>
      <scheme val="minor"/>
    </font>
    <font>
      <sz val="14"/>
      <color auto="1"/>
      <name val="游ゴシック"/>
      <family val="3"/>
      <scheme val="minor"/>
    </font>
    <font>
      <sz val="12"/>
      <color auto="1"/>
      <name val="游ゴシック"/>
      <family val="3"/>
      <scheme val="minor"/>
    </font>
    <font>
      <sz val="12"/>
      <color theme="1"/>
      <name val="游ゴシック"/>
      <family val="3"/>
      <scheme val="minor"/>
    </font>
    <font>
      <sz val="12"/>
      <color rgb="FFFF0000"/>
      <name val="游ゴシック"/>
      <family val="3"/>
      <scheme val="minor"/>
    </font>
    <font>
      <sz val="22"/>
      <color theme="1"/>
      <name val="ＭＳ ゴシック"/>
      <family val="3"/>
    </font>
    <font>
      <sz val="8"/>
      <color theme="1"/>
      <name val="游ゴシック"/>
      <family val="3"/>
      <scheme val="minor"/>
    </font>
  </fonts>
  <fills count="6">
    <fill>
      <patternFill patternType="none"/>
    </fill>
    <fill>
      <patternFill patternType="gray125"/>
    </fill>
    <fill>
      <patternFill patternType="solid">
        <fgColor theme="7" tint="0.8"/>
        <bgColor indexed="64"/>
      </patternFill>
    </fill>
    <fill>
      <patternFill patternType="solid">
        <fgColor theme="5" tint="0.8"/>
        <bgColor indexed="64"/>
      </patternFill>
    </fill>
    <fill>
      <patternFill patternType="solid">
        <fgColor rgb="FFFFFF00"/>
        <bgColor indexed="64"/>
      </patternFill>
    </fill>
    <fill>
      <patternFill patternType="solid">
        <fgColor theme="7"/>
        <bgColor indexed="64"/>
      </patternFill>
    </fill>
  </fills>
  <borders count="44">
    <border>
      <left/>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style="hair">
        <color indexed="64"/>
      </right>
      <top/>
      <bottom/>
      <diagonal/>
    </border>
    <border>
      <left style="hair">
        <color indexed="64"/>
      </left>
      <right/>
      <top style="hair">
        <color indexed="64"/>
      </top>
      <bottom/>
      <diagonal/>
    </border>
    <border>
      <left style="hair">
        <color indexed="64"/>
      </left>
      <right/>
      <top/>
      <bottom style="hair">
        <color indexed="64"/>
      </bottom>
      <diagonal/>
    </border>
    <border>
      <left/>
      <right style="hair">
        <color indexed="64"/>
      </right>
      <top style="hair">
        <color indexed="64"/>
      </top>
      <bottom/>
      <diagonal/>
    </border>
    <border>
      <left/>
      <right style="hair">
        <color indexed="64"/>
      </right>
      <top/>
      <bottom style="hair">
        <color indexed="64"/>
      </bottom>
      <diagonal/>
    </border>
    <border>
      <left style="thin">
        <color theme="1"/>
      </left>
      <right style="thin">
        <color theme="1"/>
      </right>
      <top style="thin">
        <color theme="1"/>
      </top>
      <bottom style="thin">
        <color theme="1"/>
      </bottom>
      <diagonal/>
    </border>
    <border>
      <left style="thin">
        <color indexed="64"/>
      </left>
      <right style="thin">
        <color indexed="64"/>
      </right>
      <top style="thin">
        <color indexed="64"/>
      </top>
      <bottom style="thin">
        <color theme="1"/>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style="thin">
        <color indexed="64"/>
      </bottom>
      <diagonal/>
    </border>
    <border>
      <left style="thin">
        <color theme="1"/>
      </left>
      <right style="thin">
        <color theme="1"/>
      </right>
      <top style="thin">
        <color theme="1"/>
      </top>
      <bottom/>
      <diagonal/>
    </border>
    <border>
      <left style="thin">
        <color theme="1"/>
      </left>
      <right style="thin">
        <color theme="1"/>
      </right>
      <top style="hair">
        <color theme="1"/>
      </top>
      <bottom style="thin">
        <color theme="1"/>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theme="1"/>
      </right>
      <top style="thin">
        <color theme="1"/>
      </top>
      <bottom style="thin">
        <color theme="1"/>
      </bottom>
      <diagonal/>
    </border>
    <border>
      <left style="thin">
        <color theme="0"/>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ck">
        <color rgb="FFFF0000"/>
      </left>
      <right style="thick">
        <color rgb="FFFF0000"/>
      </right>
      <top style="thick">
        <color rgb="FFFF0000"/>
      </top>
      <bottom style="thin">
        <color indexed="64"/>
      </bottom>
      <diagonal/>
    </border>
    <border>
      <left style="thick">
        <color rgb="FFFF0000"/>
      </left>
      <right style="thick">
        <color rgb="FFFF0000"/>
      </right>
      <top style="thin">
        <color indexed="64"/>
      </top>
      <bottom style="thin">
        <color indexed="64"/>
      </bottom>
      <diagonal/>
    </border>
    <border>
      <left style="thick">
        <color rgb="FFFF0000"/>
      </left>
      <right style="thick">
        <color rgb="FFFF0000"/>
      </right>
      <top style="thin">
        <color indexed="64"/>
      </top>
      <bottom style="thick">
        <color rgb="FFFF0000"/>
      </bottom>
      <diagonal/>
    </border>
    <border>
      <left style="thin">
        <color indexed="64"/>
      </left>
      <right style="hair">
        <color indexed="64"/>
      </right>
      <top style="thin">
        <color indexed="64"/>
      </top>
      <bottom/>
      <diagonal/>
    </border>
    <border>
      <left style="thick">
        <color rgb="FFFF0000"/>
      </left>
      <right style="thick">
        <color rgb="FFFF0000"/>
      </right>
      <top style="thin">
        <color indexed="64"/>
      </top>
      <bottom/>
      <diagonal/>
    </border>
    <border>
      <left style="thick">
        <color rgb="FFFF0000"/>
      </left>
      <right/>
      <top style="thick">
        <color rgb="FFFF0000"/>
      </top>
      <bottom style="thick">
        <color rgb="FFFF0000"/>
      </bottom>
      <diagonal/>
    </border>
    <border>
      <left/>
      <right/>
      <top style="thick">
        <color rgb="FFFF0000"/>
      </top>
      <bottom style="thick">
        <color rgb="FFFF0000"/>
      </bottom>
      <diagonal/>
    </border>
    <border>
      <left style="thick">
        <color rgb="FFFF0000"/>
      </left>
      <right style="thin">
        <color indexed="64"/>
      </right>
      <top style="thick">
        <color rgb="FFFF0000"/>
      </top>
      <bottom style="thick">
        <color rgb="FFFF0000"/>
      </bottom>
      <diagonal/>
    </border>
    <border>
      <left/>
      <right/>
      <top style="thin">
        <color indexed="64"/>
      </top>
      <bottom style="thin">
        <color indexed="64"/>
      </bottom>
      <diagonal/>
    </border>
    <border>
      <left style="thin">
        <color indexed="64"/>
      </left>
      <right style="thin">
        <color indexed="64"/>
      </right>
      <top style="thick">
        <color rgb="FFFF0000"/>
      </top>
      <bottom style="thick">
        <color rgb="FFFF0000"/>
      </bottom>
      <diagonal/>
    </border>
    <border>
      <left/>
      <right style="thick">
        <color rgb="FFFF0000"/>
      </right>
      <top style="thick">
        <color rgb="FFFF0000"/>
      </top>
      <bottom style="thick">
        <color rgb="FFFF0000"/>
      </bottom>
      <diagonal/>
    </border>
    <border>
      <left style="thin">
        <color indexed="64"/>
      </left>
      <right style="thick">
        <color rgb="FFFF0000"/>
      </right>
      <top style="thick">
        <color rgb="FFFF0000"/>
      </top>
      <bottom style="thick">
        <color rgb="FFFF0000"/>
      </bottom>
      <diagonal/>
    </border>
  </borders>
  <cellStyleXfs count="2">
    <xf numFmtId="0" fontId="0" fillId="0" borderId="0">
      <alignment vertical="center"/>
    </xf>
    <xf numFmtId="9" fontId="6" fillId="0" borderId="0" applyFont="0" applyFill="0" applyBorder="0" applyAlignment="0" applyProtection="0">
      <alignment vertical="center"/>
    </xf>
  </cellStyleXfs>
  <cellXfs count="197">
    <xf numFmtId="0" fontId="0" fillId="0" borderId="0" xfId="0">
      <alignment vertical="center"/>
    </xf>
    <xf numFmtId="0" fontId="2" fillId="0" borderId="0" xfId="0" applyFont="1">
      <alignment vertical="center"/>
    </xf>
    <xf numFmtId="0" fontId="3" fillId="0" borderId="0" xfId="0" applyFont="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4" xfId="0" applyFont="1" applyBorder="1" applyAlignment="1">
      <alignment horizontal="center" vertical="center"/>
    </xf>
    <xf numFmtId="0" fontId="4" fillId="0" borderId="4" xfId="0" applyFont="1" applyBorder="1" applyAlignment="1">
      <alignment horizontal="center" vertical="center" wrapText="1"/>
    </xf>
    <xf numFmtId="0" fontId="4" fillId="0" borderId="3" xfId="0" applyFont="1" applyBorder="1" applyAlignment="1">
      <alignment horizontal="center" vertical="center"/>
    </xf>
    <xf numFmtId="0" fontId="4" fillId="0" borderId="1" xfId="0" applyFont="1" applyBorder="1" applyAlignment="1">
      <alignment horizontal="center" vertical="center" wrapText="1"/>
    </xf>
    <xf numFmtId="0" fontId="2" fillId="0" borderId="0" xfId="0" applyFont="1" applyAlignment="1">
      <alignment horizontal="left" vertical="center" wrapText="1"/>
    </xf>
    <xf numFmtId="0" fontId="2" fillId="0" borderId="0" xfId="0" applyFont="1" applyAlignment="1">
      <alignment horizontal="left" vertical="center" indent="1"/>
    </xf>
    <xf numFmtId="0" fontId="2" fillId="0" borderId="5" xfId="0" applyFont="1" applyBorder="1" applyAlignment="1">
      <alignment horizontal="left" vertical="center" wrapText="1" indent="1"/>
    </xf>
    <xf numFmtId="0" fontId="2" fillId="0" borderId="6" xfId="0" applyFont="1" applyBorder="1" applyAlignment="1">
      <alignment horizontal="left" vertical="center" wrapText="1" indent="1"/>
    </xf>
    <xf numFmtId="0" fontId="2" fillId="0" borderId="1" xfId="0" applyFont="1" applyBorder="1" applyAlignment="1">
      <alignment horizontal="left" vertical="center" wrapText="1" indent="1"/>
    </xf>
    <xf numFmtId="0" fontId="2" fillId="0" borderId="1" xfId="0" applyFont="1" applyBorder="1" applyAlignment="1">
      <alignment horizontal="left" vertical="center" indent="1"/>
    </xf>
    <xf numFmtId="0" fontId="4" fillId="0" borderId="1" xfId="0" applyFont="1" applyBorder="1" applyAlignment="1">
      <alignment horizontal="left" vertical="center" indent="1"/>
    </xf>
    <xf numFmtId="0" fontId="4" fillId="0" borderId="1" xfId="0" applyFont="1" applyBorder="1" applyAlignment="1">
      <alignment horizontal="left" vertical="center" wrapText="1" indent="1"/>
    </xf>
    <xf numFmtId="0" fontId="2" fillId="0" borderId="0" xfId="0" applyFont="1" applyAlignment="1">
      <alignment horizontal="right" vertical="center"/>
    </xf>
    <xf numFmtId="0" fontId="2" fillId="0" borderId="7" xfId="0" applyFont="1" applyBorder="1" applyAlignment="1">
      <alignment horizontal="left" vertical="center" wrapText="1" indent="1"/>
    </xf>
    <xf numFmtId="0" fontId="2" fillId="0" borderId="8" xfId="0" applyFont="1" applyBorder="1" applyAlignment="1">
      <alignment horizontal="left" vertical="center" wrapText="1" indent="1"/>
    </xf>
    <xf numFmtId="176" fontId="2" fillId="0" borderId="1" xfId="0" applyNumberFormat="1" applyFont="1" applyBorder="1" applyAlignment="1">
      <alignment horizontal="center" vertical="center"/>
    </xf>
    <xf numFmtId="177" fontId="5" fillId="0" borderId="1" xfId="0" applyNumberFormat="1" applyFont="1" applyBorder="1" applyAlignment="1">
      <alignment horizontal="center" vertical="center"/>
    </xf>
    <xf numFmtId="178" fontId="5" fillId="0" borderId="1" xfId="0" applyNumberFormat="1" applyFont="1" applyBorder="1" applyAlignment="1">
      <alignment horizontal="center" vertical="center"/>
    </xf>
    <xf numFmtId="179" fontId="5" fillId="0" borderId="1" xfId="1" applyNumberFormat="1" applyFont="1" applyBorder="1" applyAlignment="1">
      <alignment horizontal="center" vertical="center"/>
    </xf>
    <xf numFmtId="180" fontId="5" fillId="0" borderId="1" xfId="0" applyNumberFormat="1" applyFont="1" applyBorder="1" applyAlignment="1">
      <alignment horizontal="center" vertical="center"/>
    </xf>
    <xf numFmtId="181" fontId="7" fillId="0" borderId="1" xfId="0" applyNumberFormat="1" applyFont="1" applyBorder="1" applyAlignment="1">
      <alignment horizontal="center" vertical="center"/>
    </xf>
    <xf numFmtId="0" fontId="0" fillId="0" borderId="0" xfId="0" applyProtection="1">
      <alignment vertical="center"/>
      <protection locked="0"/>
    </xf>
    <xf numFmtId="0" fontId="8" fillId="0" borderId="0" xfId="0" applyFont="1" applyAlignment="1" applyProtection="1">
      <alignment horizontal="center" vertical="center"/>
    </xf>
    <xf numFmtId="0" fontId="9" fillId="0" borderId="9" xfId="0" applyFont="1" applyBorder="1" applyAlignment="1" applyProtection="1">
      <alignment horizontal="left" vertical="center"/>
    </xf>
    <xf numFmtId="0" fontId="10" fillId="0" borderId="0" xfId="0" applyFont="1" applyProtection="1">
      <alignment vertical="center"/>
    </xf>
    <xf numFmtId="0" fontId="11" fillId="2" borderId="10" xfId="0" applyFont="1" applyFill="1" applyBorder="1" applyAlignment="1" applyProtection="1">
      <alignment horizontal="center" vertical="center"/>
    </xf>
    <xf numFmtId="0" fontId="10" fillId="0" borderId="11" xfId="0" applyFont="1" applyBorder="1" applyAlignment="1" applyProtection="1">
      <alignment horizontal="center" vertical="center"/>
    </xf>
    <xf numFmtId="0" fontId="10" fillId="0" borderId="12" xfId="0" applyFont="1" applyBorder="1" applyAlignment="1" applyProtection="1">
      <alignment horizontal="center" vertical="center"/>
    </xf>
    <xf numFmtId="0" fontId="10" fillId="0" borderId="13" xfId="0" applyFont="1" applyBorder="1" applyAlignment="1" applyProtection="1">
      <alignment horizontal="center" vertical="center"/>
    </xf>
    <xf numFmtId="176" fontId="10" fillId="0" borderId="14" xfId="0" applyNumberFormat="1" applyFont="1" applyFill="1" applyBorder="1" applyAlignment="1" applyProtection="1">
      <alignment horizontal="left" vertical="center"/>
    </xf>
    <xf numFmtId="176" fontId="10" fillId="0" borderId="15" xfId="0" applyNumberFormat="1" applyFont="1" applyFill="1" applyBorder="1" applyAlignment="1" applyProtection="1">
      <alignment horizontal="left" vertical="center"/>
    </xf>
    <xf numFmtId="0" fontId="10" fillId="0" borderId="16" xfId="0" applyFont="1" applyBorder="1" applyAlignment="1" applyProtection="1">
      <alignment horizontal="centerContinuous" vertical="center"/>
    </xf>
    <xf numFmtId="0" fontId="10" fillId="0" borderId="0" xfId="0" applyFont="1" applyAlignment="1" applyProtection="1">
      <alignment horizontal="left" vertical="center" wrapText="1"/>
    </xf>
    <xf numFmtId="0" fontId="12" fillId="0" borderId="0" xfId="0" applyFont="1" applyProtection="1">
      <alignment vertical="center"/>
    </xf>
    <xf numFmtId="0" fontId="10" fillId="0" borderId="9" xfId="0" applyFont="1" applyBorder="1" applyAlignment="1" applyProtection="1">
      <alignment horizontal="left" vertical="center"/>
    </xf>
    <xf numFmtId="0" fontId="10" fillId="0" borderId="0" xfId="0" applyFont="1" applyFill="1" applyBorder="1" applyProtection="1">
      <alignment vertical="center"/>
    </xf>
    <xf numFmtId="0" fontId="10" fillId="0" borderId="17" xfId="0" applyFont="1" applyBorder="1" applyAlignment="1" applyProtection="1">
      <alignment horizontal="center" vertical="center"/>
    </xf>
    <xf numFmtId="0" fontId="10" fillId="0" borderId="0" xfId="0" applyFont="1" applyBorder="1" applyAlignment="1" applyProtection="1">
      <alignment horizontal="center" vertical="center"/>
    </xf>
    <xf numFmtId="0" fontId="10" fillId="0" borderId="18" xfId="0" applyFont="1" applyBorder="1" applyAlignment="1" applyProtection="1">
      <alignment horizontal="center" vertical="center"/>
    </xf>
    <xf numFmtId="14" fontId="10" fillId="0" borderId="19" xfId="0" applyNumberFormat="1" applyFont="1" applyFill="1" applyBorder="1" applyAlignment="1" applyProtection="1">
      <alignment horizontal="center" vertical="center"/>
    </xf>
    <xf numFmtId="0" fontId="10" fillId="0" borderId="0" xfId="0" applyFont="1" applyAlignment="1" applyProtection="1">
      <alignment horizontal="left" vertical="center"/>
    </xf>
    <xf numFmtId="0" fontId="10" fillId="0" borderId="16" xfId="0" applyFont="1" applyBorder="1" applyAlignment="1" applyProtection="1">
      <alignment horizontal="center" vertical="center"/>
    </xf>
    <xf numFmtId="0" fontId="0" fillId="0" borderId="20" xfId="0" applyFill="1" applyBorder="1" applyAlignment="1" applyProtection="1">
      <alignment horizontal="left" vertical="center"/>
    </xf>
    <xf numFmtId="0" fontId="0" fillId="0" borderId="21" xfId="0" applyFill="1" applyBorder="1" applyAlignment="1" applyProtection="1">
      <alignment horizontal="left" vertical="center"/>
    </xf>
    <xf numFmtId="0" fontId="0" fillId="0" borderId="9" xfId="0" applyNumberFormat="1" applyFill="1" applyBorder="1" applyAlignment="1" applyProtection="1">
      <alignment horizontal="center" vertical="center"/>
    </xf>
    <xf numFmtId="0" fontId="0" fillId="0" borderId="22" xfId="0" applyBorder="1" applyAlignment="1" applyProtection="1">
      <alignment horizontal="center" vertical="center"/>
    </xf>
    <xf numFmtId="176" fontId="10" fillId="2" borderId="14" xfId="0" applyNumberFormat="1" applyFont="1" applyFill="1" applyBorder="1" applyAlignment="1" applyProtection="1">
      <alignment horizontal="left" vertical="center"/>
    </xf>
    <xf numFmtId="0" fontId="10" fillId="3" borderId="9" xfId="0" applyFont="1" applyFill="1" applyBorder="1" applyAlignment="1" applyProtection="1">
      <alignment horizontal="center" vertical="center"/>
    </xf>
    <xf numFmtId="179" fontId="10" fillId="3" borderId="9" xfId="0" applyNumberFormat="1" applyFont="1" applyFill="1" applyBorder="1" applyAlignment="1" applyProtection="1">
      <alignment horizontal="center" vertical="center"/>
    </xf>
    <xf numFmtId="0" fontId="13" fillId="3" borderId="9" xfId="0" applyFont="1" applyFill="1" applyBorder="1" applyAlignment="1" applyProtection="1">
      <alignment horizontal="center" vertical="center"/>
    </xf>
    <xf numFmtId="176" fontId="0" fillId="0" borderId="9" xfId="0" applyNumberFormat="1" applyFill="1" applyBorder="1" applyAlignment="1" applyProtection="1">
      <alignment horizontal="center" vertical="center"/>
    </xf>
    <xf numFmtId="0" fontId="0" fillId="0" borderId="23" xfId="0" applyBorder="1" applyAlignment="1" applyProtection="1">
      <alignment horizontal="center" vertical="center"/>
    </xf>
    <xf numFmtId="0" fontId="10" fillId="0" borderId="24" xfId="0" applyFont="1" applyBorder="1" applyAlignment="1" applyProtection="1">
      <alignment horizontal="center" vertical="center"/>
    </xf>
    <xf numFmtId="0" fontId="10" fillId="0" borderId="25" xfId="0" applyFont="1" applyBorder="1" applyAlignment="1" applyProtection="1">
      <alignment horizontal="center" vertical="center"/>
    </xf>
    <xf numFmtId="0" fontId="10" fillId="0" borderId="26" xfId="0" applyFont="1" applyBorder="1" applyAlignment="1" applyProtection="1">
      <alignment horizontal="center" vertical="center"/>
    </xf>
    <xf numFmtId="0" fontId="14" fillId="0" borderId="15" xfId="0" applyFont="1" applyBorder="1" applyAlignment="1" applyProtection="1">
      <alignment horizontal="center" vertical="center" wrapText="1"/>
    </xf>
    <xf numFmtId="0" fontId="14" fillId="0" borderId="16" xfId="0" applyFont="1" applyBorder="1" applyAlignment="1" applyProtection="1">
      <alignment horizontal="center" vertical="center"/>
    </xf>
    <xf numFmtId="0" fontId="10" fillId="0" borderId="16" xfId="0" applyFont="1" applyBorder="1" applyProtection="1">
      <alignment vertical="center"/>
    </xf>
    <xf numFmtId="0" fontId="0" fillId="0" borderId="27" xfId="0" applyBorder="1" applyAlignment="1" applyProtection="1">
      <alignment horizontal="center" vertical="center"/>
    </xf>
    <xf numFmtId="0" fontId="14" fillId="0" borderId="28" xfId="0" applyFont="1" applyBorder="1" applyAlignment="1" applyProtection="1">
      <alignment vertical="center" wrapText="1"/>
    </xf>
    <xf numFmtId="0" fontId="14" fillId="0" borderId="29" xfId="0" applyFont="1" applyBorder="1" applyAlignment="1" applyProtection="1">
      <alignment horizontal="center" vertical="center" wrapText="1"/>
    </xf>
    <xf numFmtId="0" fontId="14" fillId="0" borderId="30" xfId="0" applyFont="1" applyBorder="1" applyAlignment="1" applyProtection="1">
      <alignment horizontal="center" vertical="center" wrapText="1"/>
    </xf>
    <xf numFmtId="0" fontId="14" fillId="0" borderId="31" xfId="0" applyFont="1" applyBorder="1" applyAlignment="1" applyProtection="1">
      <alignment horizontal="center" vertical="center" wrapText="1"/>
    </xf>
    <xf numFmtId="0" fontId="10" fillId="2" borderId="16" xfId="0" applyFont="1" applyFill="1" applyBorder="1" applyProtection="1">
      <alignment vertical="center"/>
    </xf>
    <xf numFmtId="0" fontId="0" fillId="0" borderId="0" xfId="0" applyProtection="1">
      <alignment vertical="center"/>
    </xf>
    <xf numFmtId="0" fontId="15" fillId="0" borderId="11" xfId="0" applyFont="1" applyBorder="1" applyAlignment="1" applyProtection="1">
      <alignment horizontal="center" vertical="center" wrapText="1"/>
    </xf>
    <xf numFmtId="0" fontId="15" fillId="0" borderId="12" xfId="0" applyFont="1" applyBorder="1" applyAlignment="1" applyProtection="1">
      <alignment horizontal="center" vertical="center" wrapText="1"/>
    </xf>
    <xf numFmtId="0" fontId="15" fillId="0" borderId="13" xfId="0" applyFont="1" applyBorder="1" applyAlignment="1" applyProtection="1">
      <alignment horizontal="center" vertical="center" wrapText="1"/>
    </xf>
    <xf numFmtId="0" fontId="14" fillId="0" borderId="28" xfId="0" applyFont="1" applyBorder="1" applyAlignment="1" applyProtection="1">
      <alignment horizontal="center" vertical="center" wrapText="1"/>
    </xf>
    <xf numFmtId="0" fontId="10" fillId="2" borderId="15" xfId="0" applyFont="1" applyFill="1" applyBorder="1" applyProtection="1">
      <alignment vertical="center"/>
    </xf>
    <xf numFmtId="0" fontId="10" fillId="2" borderId="32" xfId="0" applyFont="1" applyFill="1" applyBorder="1" applyProtection="1">
      <alignment vertical="center"/>
    </xf>
    <xf numFmtId="0" fontId="10" fillId="2" borderId="33" xfId="0" applyFont="1" applyFill="1" applyBorder="1" applyProtection="1">
      <alignment vertical="center"/>
    </xf>
    <xf numFmtId="0" fontId="10" fillId="2" borderId="34" xfId="0" applyFont="1" applyFill="1" applyBorder="1" applyProtection="1">
      <alignment vertical="center"/>
    </xf>
    <xf numFmtId="0" fontId="10" fillId="0" borderId="31" xfId="0" applyFont="1" applyBorder="1" applyAlignment="1" applyProtection="1">
      <alignment horizontal="center" vertical="center"/>
    </xf>
    <xf numFmtId="0" fontId="14" fillId="0" borderId="11" xfId="0" applyFont="1" applyBorder="1" applyAlignment="1" applyProtection="1">
      <alignment horizontal="center" vertical="center" wrapText="1"/>
    </xf>
    <xf numFmtId="0" fontId="10" fillId="0" borderId="19" xfId="0" applyFont="1" applyBorder="1" applyProtection="1">
      <alignment vertical="center"/>
    </xf>
    <xf numFmtId="0" fontId="10" fillId="3" borderId="16" xfId="0" applyFont="1" applyFill="1" applyBorder="1" applyProtection="1">
      <alignment vertical="center"/>
    </xf>
    <xf numFmtId="0" fontId="14" fillId="0" borderId="16" xfId="0" applyFont="1" applyBorder="1" applyAlignment="1" applyProtection="1">
      <alignment horizontal="center" vertical="center" wrapText="1"/>
    </xf>
    <xf numFmtId="0" fontId="13" fillId="3" borderId="16" xfId="0" applyFont="1" applyFill="1" applyBorder="1" applyAlignment="1" applyProtection="1">
      <alignment horizontal="center" vertical="center"/>
    </xf>
    <xf numFmtId="0" fontId="0" fillId="0" borderId="0" xfId="0" applyBorder="1" applyAlignment="1">
      <alignment horizontal="center" vertical="center"/>
    </xf>
    <xf numFmtId="0" fontId="0" fillId="0" borderId="0" xfId="0">
      <alignment vertical="center"/>
    </xf>
    <xf numFmtId="176" fontId="10" fillId="0" borderId="35" xfId="0" applyNumberFormat="1" applyFont="1" applyBorder="1" applyAlignment="1" applyProtection="1">
      <alignment horizontal="left" vertical="center"/>
    </xf>
    <xf numFmtId="176" fontId="10" fillId="0" borderId="12" xfId="0" applyNumberFormat="1" applyFont="1" applyBorder="1" applyAlignment="1" applyProtection="1">
      <alignment horizontal="left" vertical="center"/>
    </xf>
    <xf numFmtId="0" fontId="10" fillId="0" borderId="31" xfId="0" applyFont="1" applyBorder="1" applyAlignment="1" applyProtection="1">
      <alignment horizontal="centerContinuous" vertical="center"/>
    </xf>
    <xf numFmtId="0" fontId="10" fillId="0" borderId="17" xfId="0" applyFont="1" applyBorder="1" applyAlignment="1" applyProtection="1">
      <alignment horizontal="left" vertical="center" wrapText="1"/>
    </xf>
    <xf numFmtId="14" fontId="10" fillId="0" borderId="24" xfId="0" applyNumberFormat="1" applyFont="1" applyFill="1" applyBorder="1" applyAlignment="1" applyProtection="1">
      <alignment horizontal="center" vertical="center"/>
    </xf>
    <xf numFmtId="14" fontId="10" fillId="0" borderId="25" xfId="0" applyNumberFormat="1" applyFont="1" applyFill="1" applyBorder="1" applyAlignment="1" applyProtection="1">
      <alignment horizontal="center" vertical="center"/>
    </xf>
    <xf numFmtId="0" fontId="10" fillId="0" borderId="29" xfId="0" applyFont="1" applyBorder="1" applyAlignment="1" applyProtection="1">
      <alignment horizontal="center" vertical="center"/>
    </xf>
    <xf numFmtId="0" fontId="10" fillId="0" borderId="30" xfId="0" applyFont="1" applyBorder="1" applyAlignment="1" applyProtection="1">
      <alignment horizontal="center" vertical="center"/>
    </xf>
    <xf numFmtId="182" fontId="10" fillId="0" borderId="16" xfId="0" applyNumberFormat="1" applyFont="1" applyBorder="1" applyProtection="1">
      <alignment vertical="center"/>
    </xf>
    <xf numFmtId="182" fontId="10" fillId="0" borderId="31" xfId="0" applyNumberFormat="1" applyFont="1" applyBorder="1" applyProtection="1">
      <alignment vertical="center"/>
    </xf>
    <xf numFmtId="0" fontId="10" fillId="0" borderId="31" xfId="0" applyFont="1" applyBorder="1" applyProtection="1">
      <alignment vertical="center"/>
    </xf>
    <xf numFmtId="0" fontId="10" fillId="0" borderId="16" xfId="0" applyFont="1" applyBorder="1">
      <alignment vertical="center"/>
    </xf>
    <xf numFmtId="0" fontId="10" fillId="0" borderId="31" xfId="0" applyFont="1" applyBorder="1">
      <alignment vertical="center"/>
    </xf>
    <xf numFmtId="0" fontId="16" fillId="0" borderId="11" xfId="0" applyFont="1" applyBorder="1" applyAlignment="1" applyProtection="1">
      <alignment horizontal="center" vertical="center" wrapText="1"/>
    </xf>
    <xf numFmtId="182" fontId="10" fillId="2" borderId="16" xfId="0" applyNumberFormat="1" applyFont="1" applyFill="1" applyBorder="1" applyProtection="1">
      <alignment vertical="center"/>
    </xf>
    <xf numFmtId="182" fontId="10" fillId="2" borderId="29" xfId="0" applyNumberFormat="1" applyFont="1" applyFill="1" applyBorder="1" applyProtection="1">
      <alignment vertical="center"/>
    </xf>
    <xf numFmtId="182" fontId="10" fillId="2" borderId="30" xfId="0" applyNumberFormat="1" applyFont="1" applyFill="1" applyBorder="1" applyProtection="1">
      <alignment vertical="center"/>
    </xf>
    <xf numFmtId="182" fontId="10" fillId="0" borderId="15" xfId="0" applyNumberFormat="1" applyFont="1" applyBorder="1" applyProtection="1">
      <alignment vertical="center"/>
    </xf>
    <xf numFmtId="182" fontId="10" fillId="0" borderId="11" xfId="0" applyNumberFormat="1" applyFont="1" applyBorder="1" applyProtection="1">
      <alignment vertical="center"/>
    </xf>
    <xf numFmtId="182" fontId="10" fillId="0" borderId="12" xfId="0" applyNumberFormat="1" applyFont="1" applyBorder="1" applyProtection="1">
      <alignment vertical="center"/>
    </xf>
    <xf numFmtId="0" fontId="10" fillId="2" borderId="32" xfId="0" applyFont="1" applyFill="1" applyBorder="1" applyAlignment="1" applyProtection="1">
      <alignment horizontal="left" vertical="top"/>
    </xf>
    <xf numFmtId="0" fontId="10" fillId="2" borderId="33" xfId="0" applyFont="1" applyFill="1" applyBorder="1" applyAlignment="1" applyProtection="1">
      <alignment horizontal="left" vertical="top"/>
    </xf>
    <xf numFmtId="0" fontId="10" fillId="2" borderId="33" xfId="0" applyFont="1" applyFill="1" applyBorder="1" applyAlignment="1" applyProtection="1">
      <alignment horizontal="left" vertical="center"/>
    </xf>
    <xf numFmtId="0" fontId="10" fillId="2" borderId="33" xfId="0" applyFont="1" applyFill="1" applyBorder="1" applyAlignment="1" applyProtection="1">
      <alignment horizontal="left" vertical="center" wrapText="1"/>
    </xf>
    <xf numFmtId="0" fontId="10" fillId="2" borderId="36" xfId="0" applyFont="1" applyFill="1" applyBorder="1" applyAlignment="1" applyProtection="1">
      <alignment horizontal="left" vertical="top"/>
    </xf>
    <xf numFmtId="0" fontId="10" fillId="2" borderId="34" xfId="0" applyFont="1" applyFill="1" applyBorder="1" applyAlignment="1" applyProtection="1">
      <alignment horizontal="left" vertical="top"/>
    </xf>
    <xf numFmtId="182" fontId="10" fillId="0" borderId="19" xfId="0" applyNumberFormat="1" applyFont="1" applyBorder="1" applyProtection="1">
      <alignment vertical="center"/>
    </xf>
    <xf numFmtId="182" fontId="10" fillId="0" borderId="24" xfId="0" applyNumberFormat="1" applyFont="1" applyBorder="1" applyProtection="1">
      <alignment vertical="center"/>
    </xf>
    <xf numFmtId="182" fontId="10" fillId="0" borderId="25" xfId="0" applyNumberFormat="1" applyFont="1" applyBorder="1" applyProtection="1">
      <alignment vertical="center"/>
    </xf>
    <xf numFmtId="0" fontId="10" fillId="3" borderId="31" xfId="0" applyFont="1" applyFill="1" applyBorder="1" applyProtection="1">
      <alignment vertical="center"/>
    </xf>
    <xf numFmtId="182" fontId="10" fillId="0" borderId="29" xfId="0" applyNumberFormat="1" applyFont="1" applyBorder="1" applyProtection="1">
      <alignment vertical="center"/>
    </xf>
    <xf numFmtId="182" fontId="10" fillId="0" borderId="30" xfId="0" applyNumberFormat="1" applyFont="1" applyBorder="1" applyProtection="1">
      <alignment vertical="center"/>
    </xf>
    <xf numFmtId="0" fontId="14" fillId="0" borderId="15" xfId="0" applyFont="1" applyBorder="1" applyAlignment="1" applyProtection="1">
      <alignment horizontal="center" vertical="center"/>
    </xf>
    <xf numFmtId="0" fontId="10" fillId="2" borderId="29" xfId="0" applyFont="1" applyFill="1" applyBorder="1" applyProtection="1">
      <alignment vertical="center"/>
    </xf>
    <xf numFmtId="0" fontId="10" fillId="2" borderId="30" xfId="0" applyFont="1" applyFill="1" applyBorder="1" applyProtection="1">
      <alignment vertical="center"/>
    </xf>
    <xf numFmtId="0" fontId="14" fillId="0" borderId="9" xfId="0" applyFont="1" applyBorder="1" applyAlignment="1" applyProtection="1">
      <alignment horizontal="center" vertical="center" wrapText="1"/>
    </xf>
    <xf numFmtId="179" fontId="10" fillId="3" borderId="16" xfId="0" applyNumberFormat="1" applyFont="1" applyFill="1" applyBorder="1" applyAlignment="1" applyProtection="1">
      <alignment horizontal="right" vertical="center"/>
    </xf>
    <xf numFmtId="179" fontId="10" fillId="3" borderId="31" xfId="0" applyNumberFormat="1" applyFont="1" applyFill="1" applyBorder="1" applyAlignment="1" applyProtection="1">
      <alignment horizontal="right" vertical="center"/>
    </xf>
    <xf numFmtId="0" fontId="13" fillId="3" borderId="31" xfId="0" applyFont="1" applyFill="1" applyBorder="1" applyAlignment="1" applyProtection="1">
      <alignment horizontal="center" vertical="center"/>
    </xf>
    <xf numFmtId="0" fontId="13" fillId="3" borderId="30" xfId="0" applyFont="1" applyFill="1" applyBorder="1" applyAlignment="1" applyProtection="1">
      <alignment horizontal="center" vertical="center"/>
    </xf>
    <xf numFmtId="0" fontId="17" fillId="0" borderId="0" xfId="0" applyFont="1">
      <alignment vertical="center"/>
    </xf>
    <xf numFmtId="0" fontId="18" fillId="0" borderId="37" xfId="0" applyFont="1" applyBorder="1" applyAlignment="1">
      <alignment horizontal="center" vertical="center"/>
    </xf>
    <xf numFmtId="0" fontId="3" fillId="0" borderId="0" xfId="0" applyFont="1">
      <alignment vertical="center"/>
    </xf>
    <xf numFmtId="0" fontId="0" fillId="0" borderId="16" xfId="0" applyBorder="1" applyAlignment="1">
      <alignment horizontal="center" vertical="center"/>
    </xf>
    <xf numFmtId="0" fontId="0" fillId="0" borderId="16" xfId="0" applyBorder="1" applyAlignment="1">
      <alignment horizontal="center" vertical="center" wrapText="1"/>
    </xf>
    <xf numFmtId="0" fontId="0" fillId="0" borderId="15" xfId="0" applyBorder="1" applyAlignment="1">
      <alignment horizontal="center" vertical="center"/>
    </xf>
    <xf numFmtId="0" fontId="18" fillId="0" borderId="38" xfId="0" applyFont="1" applyBorder="1" applyAlignment="1">
      <alignment horizontal="center" vertical="center"/>
    </xf>
    <xf numFmtId="55" fontId="0" fillId="0" borderId="15" xfId="0" applyNumberFormat="1" applyBorder="1" applyAlignment="1">
      <alignment horizontal="center" vertical="center"/>
    </xf>
    <xf numFmtId="183" fontId="0" fillId="0" borderId="16" xfId="0" applyNumberFormat="1" applyFont="1" applyBorder="1" applyAlignment="1">
      <alignment horizontal="center" vertical="center"/>
    </xf>
    <xf numFmtId="184" fontId="0" fillId="0" borderId="16" xfId="0" applyNumberFormat="1" applyBorder="1" applyAlignment="1">
      <alignment horizontal="center" vertical="center"/>
    </xf>
    <xf numFmtId="0" fontId="19" fillId="0" borderId="11" xfId="0" applyFont="1" applyBorder="1" applyAlignment="1">
      <alignment horizontal="center" vertical="center" textRotation="255"/>
    </xf>
    <xf numFmtId="0" fontId="19" fillId="0" borderId="12" xfId="0" applyFont="1" applyBorder="1" applyAlignment="1">
      <alignment horizontal="center" vertical="center" textRotation="255"/>
    </xf>
    <xf numFmtId="0" fontId="0" fillId="0" borderId="39" xfId="0" applyFont="1" applyBorder="1" applyAlignment="1">
      <alignment horizontal="center" vertical="center"/>
    </xf>
    <xf numFmtId="0" fontId="0" fillId="0" borderId="31" xfId="0" applyBorder="1" applyAlignment="1">
      <alignment horizontal="center" vertical="center"/>
    </xf>
    <xf numFmtId="0" fontId="20" fillId="0" borderId="0" xfId="0" applyFont="1">
      <alignment vertical="center"/>
    </xf>
    <xf numFmtId="185" fontId="20" fillId="0" borderId="37" xfId="0" applyNumberFormat="1" applyFont="1" applyBorder="1" applyAlignment="1">
      <alignment horizontal="center" vertical="center"/>
    </xf>
    <xf numFmtId="185" fontId="20" fillId="0" borderId="0" xfId="0" applyNumberFormat="1" applyFont="1" applyAlignment="1">
      <alignment horizontal="center" vertical="center"/>
    </xf>
    <xf numFmtId="55" fontId="0" fillId="0" borderId="40" xfId="0" applyNumberFormat="1" applyBorder="1" applyAlignment="1">
      <alignment horizontal="center" vertical="center"/>
    </xf>
    <xf numFmtId="0" fontId="0" fillId="0" borderId="41" xfId="0" applyFont="1" applyBorder="1" applyAlignment="1">
      <alignment horizontal="center" vertical="center"/>
    </xf>
    <xf numFmtId="185" fontId="20" fillId="0" borderId="38" xfId="0" applyNumberFormat="1" applyFont="1" applyBorder="1" applyAlignment="1">
      <alignment horizontal="center" vertical="center"/>
    </xf>
    <xf numFmtId="0" fontId="18" fillId="0" borderId="42" xfId="0" applyFont="1" applyBorder="1" applyAlignment="1">
      <alignment horizontal="center" vertical="center"/>
    </xf>
    <xf numFmtId="185" fontId="20" fillId="0" borderId="42" xfId="0" applyNumberFormat="1" applyFont="1" applyBorder="1" applyAlignment="1">
      <alignment horizontal="center" vertical="center"/>
    </xf>
    <xf numFmtId="0" fontId="0" fillId="0" borderId="0" xfId="0" applyFill="1" applyAlignment="1">
      <alignment horizontal="center" vertical="center"/>
    </xf>
    <xf numFmtId="0" fontId="21" fillId="0" borderId="16" xfId="0" applyFont="1" applyBorder="1" applyAlignment="1">
      <alignment horizontal="center" vertical="center"/>
    </xf>
    <xf numFmtId="0" fontId="22" fillId="0" borderId="16" xfId="0" applyFont="1" applyBorder="1" applyAlignment="1">
      <alignment horizontal="center" vertical="center"/>
    </xf>
    <xf numFmtId="0" fontId="22" fillId="0" borderId="16" xfId="0" applyFont="1" applyBorder="1" applyAlignment="1">
      <alignment horizontal="center" vertical="center" wrapText="1"/>
    </xf>
    <xf numFmtId="0" fontId="19" fillId="0" borderId="0" xfId="0" applyFont="1">
      <alignment vertical="center"/>
    </xf>
    <xf numFmtId="182" fontId="22" fillId="0" borderId="16" xfId="0" applyNumberFormat="1" applyFont="1" applyBorder="1" applyAlignment="1">
      <alignment horizontal="center" vertical="center"/>
    </xf>
    <xf numFmtId="186" fontId="22" fillId="0" borderId="16" xfId="0" applyNumberFormat="1" applyFont="1" applyBorder="1" applyAlignment="1">
      <alignment horizontal="center" vertical="center"/>
    </xf>
    <xf numFmtId="0" fontId="22" fillId="4" borderId="15" xfId="0" applyFont="1" applyFill="1" applyBorder="1" applyAlignment="1">
      <alignment horizontal="center" vertical="center"/>
    </xf>
    <xf numFmtId="0" fontId="22" fillId="4" borderId="40" xfId="0" applyFont="1" applyFill="1" applyBorder="1" applyAlignment="1">
      <alignment horizontal="center" vertical="center"/>
    </xf>
    <xf numFmtId="0" fontId="23" fillId="0" borderId="16" xfId="0" applyFont="1" applyBorder="1" applyAlignment="1">
      <alignment horizontal="center" vertical="center"/>
    </xf>
    <xf numFmtId="187" fontId="22" fillId="0" borderId="16" xfId="0" applyNumberFormat="1" applyFont="1" applyBorder="1" applyAlignment="1">
      <alignment horizontal="center" vertical="center"/>
    </xf>
    <xf numFmtId="0" fontId="0" fillId="0" borderId="0" xfId="0" applyFont="1" applyAlignment="1">
      <alignment vertical="center"/>
    </xf>
    <xf numFmtId="55" fontId="0" fillId="0" borderId="19" xfId="0" applyNumberFormat="1" applyBorder="1" applyAlignment="1">
      <alignment horizontal="center" vertical="center"/>
    </xf>
    <xf numFmtId="0" fontId="0" fillId="0" borderId="43" xfId="0" applyFont="1" applyBorder="1" applyAlignment="1">
      <alignment horizontal="center" vertical="center"/>
    </xf>
    <xf numFmtId="0" fontId="22" fillId="4" borderId="19" xfId="0" applyFont="1" applyFill="1" applyBorder="1" applyAlignment="1">
      <alignment horizontal="center" vertical="center"/>
    </xf>
    <xf numFmtId="0" fontId="0" fillId="0" borderId="19" xfId="0" applyBorder="1" applyAlignment="1">
      <alignment horizontal="center" vertical="center"/>
    </xf>
    <xf numFmtId="182" fontId="0" fillId="0" borderId="16" xfId="0" applyNumberFormat="1" applyFont="1" applyBorder="1" applyAlignment="1">
      <alignment horizontal="center" vertical="center"/>
    </xf>
    <xf numFmtId="183" fontId="0" fillId="0" borderId="0" xfId="0" applyNumberFormat="1" applyFont="1" applyAlignment="1">
      <alignment horizontal="center" vertical="center"/>
    </xf>
    <xf numFmtId="0" fontId="0" fillId="0" borderId="16" xfId="0" applyBorder="1" applyAlignment="1">
      <alignment horizontal="center" vertical="center" textRotation="255"/>
    </xf>
    <xf numFmtId="182" fontId="19" fillId="0" borderId="16" xfId="0" applyNumberFormat="1" applyFont="1" applyBorder="1" applyAlignment="1">
      <alignment horizontal="center" vertical="center"/>
    </xf>
    <xf numFmtId="183" fontId="19" fillId="0" borderId="0" xfId="0" applyNumberFormat="1" applyFont="1" applyAlignment="1">
      <alignment horizontal="center" vertical="center"/>
    </xf>
    <xf numFmtId="182" fontId="0" fillId="0" borderId="0" xfId="0" applyNumberFormat="1">
      <alignment vertical="center"/>
    </xf>
    <xf numFmtId="183" fontId="0" fillId="0" borderId="0" xfId="0" applyNumberFormat="1">
      <alignment vertical="center"/>
    </xf>
    <xf numFmtId="0" fontId="24" fillId="0" borderId="0" xfId="0" applyFont="1">
      <alignment vertical="center"/>
    </xf>
    <xf numFmtId="0" fontId="0" fillId="0" borderId="16" xfId="0" applyBorder="1">
      <alignment vertical="center"/>
    </xf>
    <xf numFmtId="0" fontId="25" fillId="0" borderId="11" xfId="0" applyFont="1" applyBorder="1" applyAlignment="1">
      <alignment horizontal="center" vertical="center" textRotation="255"/>
    </xf>
    <xf numFmtId="0" fontId="25" fillId="0" borderId="12" xfId="0" applyFont="1" applyBorder="1" applyAlignment="1">
      <alignment horizontal="center" vertical="center" textRotation="255"/>
    </xf>
    <xf numFmtId="0" fontId="19" fillId="0" borderId="11" xfId="0" applyFont="1" applyBorder="1" applyAlignment="1">
      <alignment horizontal="center" vertical="center"/>
    </xf>
    <xf numFmtId="0" fontId="19" fillId="0" borderId="12" xfId="0" applyFont="1" applyBorder="1" applyAlignment="1">
      <alignment horizontal="center" vertical="center"/>
    </xf>
    <xf numFmtId="0" fontId="25" fillId="0" borderId="11" xfId="0" applyFont="1" applyFill="1" applyBorder="1" applyAlignment="1">
      <alignment horizontal="center" vertical="center" wrapText="1"/>
    </xf>
    <xf numFmtId="0" fontId="25" fillId="0" borderId="12" xfId="0" applyFont="1" applyFill="1" applyBorder="1" applyAlignment="1">
      <alignment horizontal="center" vertical="center"/>
    </xf>
    <xf numFmtId="0" fontId="19" fillId="0" borderId="11" xfId="0" applyFont="1" applyFill="1" applyBorder="1" applyAlignment="1">
      <alignment horizontal="center" vertical="center" wrapText="1"/>
    </xf>
    <xf numFmtId="0" fontId="25" fillId="5" borderId="11" xfId="0" applyFont="1" applyFill="1" applyBorder="1" applyAlignment="1">
      <alignment horizontal="center" vertical="center" wrapText="1"/>
    </xf>
    <xf numFmtId="0" fontId="25" fillId="5" borderId="12" xfId="0" applyFont="1" applyFill="1" applyBorder="1" applyAlignment="1">
      <alignment horizontal="center" vertical="center"/>
    </xf>
    <xf numFmtId="0" fontId="22" fillId="0" borderId="0" xfId="0" applyFont="1" applyFill="1" applyBorder="1" applyAlignment="1">
      <alignment vertical="center"/>
    </xf>
    <xf numFmtId="187" fontId="22" fillId="0" borderId="0" xfId="0" applyNumberFormat="1" applyFont="1" applyFill="1" applyBorder="1" applyAlignment="1">
      <alignment vertical="center"/>
    </xf>
    <xf numFmtId="188" fontId="22" fillId="0" borderId="16" xfId="0" applyNumberFormat="1" applyFont="1" applyBorder="1" applyAlignment="1">
      <alignment horizontal="center" vertical="center"/>
    </xf>
    <xf numFmtId="0" fontId="0" fillId="0" borderId="0" xfId="0" applyAlignment="1">
      <alignment horizontal="centerContinuous" vertical="center"/>
    </xf>
    <xf numFmtId="0" fontId="0" fillId="3" borderId="16" xfId="0" applyFill="1" applyBorder="1" applyAlignment="1">
      <alignment horizontal="center" vertical="center"/>
    </xf>
    <xf numFmtId="0" fontId="23" fillId="4" borderId="16" xfId="0" applyFont="1" applyFill="1" applyBorder="1" applyAlignment="1">
      <alignment horizontal="center" vertical="center"/>
    </xf>
    <xf numFmtId="0" fontId="22" fillId="0" borderId="0" xfId="0" applyFont="1">
      <alignment vertical="center"/>
    </xf>
    <xf numFmtId="0" fontId="19" fillId="0" borderId="16" xfId="0" applyFont="1" applyFill="1" applyBorder="1" applyAlignment="1">
      <alignment horizontal="center" vertical="center"/>
    </xf>
    <xf numFmtId="0" fontId="25" fillId="0" borderId="16" xfId="0" applyFont="1" applyFill="1" applyBorder="1" applyAlignment="1">
      <alignment horizontal="center" vertical="center" wrapText="1"/>
    </xf>
    <xf numFmtId="0" fontId="25" fillId="0" borderId="16" xfId="0" applyFont="1" applyFill="1" applyBorder="1" applyAlignment="1">
      <alignment horizontal="center" vertical="center"/>
    </xf>
    <xf numFmtId="183" fontId="19" fillId="0" borderId="16" xfId="0" applyNumberFormat="1" applyFont="1" applyBorder="1" applyAlignment="1">
      <alignment horizontal="center" vertical="center"/>
    </xf>
    <xf numFmtId="189" fontId="0" fillId="0" borderId="0" xfId="0" applyNumberFormat="1">
      <alignment vertical="center"/>
    </xf>
  </cellXfs>
  <cellStyles count="2">
    <cellStyle name="標準" xfId="0" builtinId="0"/>
    <cellStyle name="パーセント" xfId="1" builtinId="5"/>
  </cellStyles>
  <dxfs count="104">
    <dxf>
      <fill>
        <patternFill>
          <bgColor theme="4" tint="0.6"/>
        </patternFill>
      </fill>
    </dxf>
    <dxf>
      <fill>
        <patternFill>
          <bgColor theme="0" tint="-0.25"/>
        </patternFill>
      </fill>
    </dxf>
    <dxf>
      <fill>
        <patternFill>
          <bgColor theme="4" tint="0.6"/>
        </patternFill>
      </fill>
    </dxf>
    <dxf>
      <fill>
        <patternFill>
          <bgColor theme="0" tint="-0.25"/>
        </patternFill>
      </fill>
    </dxf>
    <dxf>
      <fill>
        <patternFill>
          <bgColor theme="4" tint="0.6"/>
        </patternFill>
      </fill>
    </dxf>
    <dxf>
      <fill>
        <patternFill>
          <bgColor theme="0" tint="-0.25"/>
        </patternFill>
      </fill>
    </dxf>
    <dxf>
      <fill>
        <patternFill>
          <bgColor theme="4" tint="0.6"/>
        </patternFill>
      </fill>
    </dxf>
    <dxf>
      <fill>
        <patternFill>
          <bgColor theme="0" tint="-0.25"/>
        </patternFill>
      </fill>
    </dxf>
    <dxf>
      <fill>
        <patternFill>
          <bgColor theme="4" tint="0.6"/>
        </patternFill>
      </fill>
    </dxf>
    <dxf>
      <fill>
        <patternFill>
          <bgColor theme="0" tint="-0.25"/>
        </patternFill>
      </fill>
    </dxf>
    <dxf>
      <fill>
        <patternFill>
          <bgColor theme="4" tint="0.6"/>
        </patternFill>
      </fill>
    </dxf>
    <dxf>
      <fill>
        <patternFill>
          <bgColor theme="0" tint="-0.25"/>
        </patternFill>
      </fill>
    </dxf>
    <dxf>
      <fill>
        <patternFill patternType="solid">
          <bgColor theme="4" tint="0.6"/>
        </patternFill>
      </fill>
    </dxf>
    <dxf>
      <fill>
        <patternFill patternType="solid">
          <bgColor theme="2" tint="-0.25"/>
        </patternFill>
      </fill>
    </dxf>
    <dxf>
      <fill>
        <patternFill patternType="solid">
          <bgColor theme="4" tint="0.6"/>
        </patternFill>
      </fill>
    </dxf>
    <dxf>
      <fill>
        <patternFill patternType="solid">
          <bgColor theme="2" tint="-0.25"/>
        </patternFill>
      </fill>
    </dxf>
    <dxf>
      <fill>
        <patternFill patternType="solid">
          <bgColor theme="2" tint="-0.25"/>
        </patternFill>
      </fill>
    </dxf>
    <dxf>
      <fill>
        <patternFill patternType="solid">
          <bgColor theme="4" tint="0.6"/>
        </patternFill>
      </fill>
    </dxf>
    <dxf>
      <fill>
        <patternFill patternType="solid">
          <bgColor theme="2" tint="-0.25"/>
        </patternFill>
      </fill>
    </dxf>
    <dxf>
      <fill>
        <patternFill patternType="solid">
          <bgColor theme="4" tint="0.6"/>
        </patternFill>
      </fill>
    </dxf>
    <dxf>
      <fill>
        <patternFill patternType="solid">
          <bgColor theme="2" tint="-0.25"/>
        </patternFill>
      </fill>
    </dxf>
    <dxf>
      <fill>
        <patternFill patternType="solid">
          <bgColor theme="4" tint="0.6"/>
        </patternFill>
      </fill>
    </dxf>
    <dxf>
      <fill>
        <patternFill patternType="solid">
          <bgColor theme="2" tint="-0.25"/>
        </patternFill>
      </fill>
    </dxf>
    <dxf>
      <fill>
        <patternFill patternType="solid">
          <bgColor theme="4" tint="0.6"/>
        </patternFill>
      </fill>
    </dxf>
    <dxf>
      <fill>
        <patternFill patternType="solid">
          <bgColor theme="2" tint="-0.25"/>
        </patternFill>
      </fill>
    </dxf>
    <dxf>
      <fill>
        <patternFill patternType="solid">
          <bgColor theme="4" tint="0.6"/>
        </patternFill>
      </fill>
    </dxf>
    <dxf>
      <fill>
        <patternFill patternType="solid">
          <bgColor theme="2" tint="-0.25"/>
        </patternFill>
      </fill>
    </dxf>
    <dxf>
      <fill>
        <patternFill patternType="solid">
          <bgColor theme="4" tint="0.6"/>
        </patternFill>
      </fill>
    </dxf>
    <dxf>
      <fill>
        <patternFill patternType="solid">
          <bgColor theme="2" tint="-0.25"/>
        </patternFill>
      </fill>
    </dxf>
    <dxf>
      <fill>
        <patternFill patternType="solid">
          <bgColor theme="4" tint="0.6"/>
        </patternFill>
      </fill>
    </dxf>
    <dxf>
      <fill>
        <patternFill patternType="solid">
          <bgColor theme="2" tint="-0.25"/>
        </patternFill>
      </fill>
    </dxf>
    <dxf>
      <fill>
        <patternFill patternType="solid">
          <bgColor theme="4" tint="0.6"/>
        </patternFill>
      </fill>
    </dxf>
    <dxf>
      <fill>
        <patternFill patternType="solid">
          <bgColor theme="2" tint="-0.25"/>
        </patternFill>
      </fill>
    </dxf>
    <dxf>
      <fill>
        <patternFill patternType="solid">
          <bgColor theme="4" tint="0.6"/>
        </patternFill>
      </fill>
    </dxf>
    <dxf>
      <fill>
        <patternFill patternType="solid">
          <bgColor theme="2" tint="-0.25"/>
        </patternFill>
      </fill>
    </dxf>
    <dxf>
      <fill>
        <patternFill patternType="solid">
          <bgColor theme="4" tint="0.6"/>
        </patternFill>
      </fill>
    </dxf>
    <dxf>
      <fill>
        <patternFill patternType="solid">
          <bgColor theme="2" tint="-0.25"/>
        </patternFill>
      </fill>
    </dxf>
    <dxf>
      <fill>
        <patternFill patternType="solid">
          <bgColor theme="4" tint="0.6"/>
        </patternFill>
      </fill>
    </dxf>
    <dxf>
      <fill>
        <patternFill patternType="solid">
          <bgColor theme="2" tint="-0.25"/>
        </patternFill>
      </fill>
    </dxf>
    <dxf>
      <fill>
        <patternFill patternType="solid">
          <bgColor theme="4" tint="0.6"/>
        </patternFill>
      </fill>
    </dxf>
    <dxf>
      <fill>
        <patternFill patternType="solid">
          <bgColor theme="2" tint="-0.25"/>
        </patternFill>
      </fill>
    </dxf>
    <dxf>
      <fill>
        <patternFill patternType="solid">
          <bgColor theme="4" tint="0.6"/>
        </patternFill>
      </fill>
    </dxf>
    <dxf>
      <fill>
        <patternFill patternType="solid">
          <bgColor theme="2" tint="-0.25"/>
        </patternFill>
      </fill>
    </dxf>
    <dxf>
      <fill>
        <patternFill patternType="solid">
          <bgColor theme="4" tint="0.6"/>
        </patternFill>
      </fill>
    </dxf>
    <dxf>
      <fill>
        <patternFill patternType="solid">
          <bgColor theme="2" tint="-0.25"/>
        </patternFill>
      </fill>
    </dxf>
    <dxf>
      <fill>
        <patternFill patternType="solid">
          <bgColor theme="4" tint="0.6"/>
        </patternFill>
      </fill>
    </dxf>
    <dxf>
      <fill>
        <patternFill patternType="solid">
          <bgColor theme="2" tint="-0.25"/>
        </patternFill>
      </fill>
    </dxf>
    <dxf>
      <fill>
        <patternFill patternType="solid">
          <bgColor theme="4" tint="0.6"/>
        </patternFill>
      </fill>
    </dxf>
    <dxf>
      <fill>
        <patternFill patternType="solid">
          <bgColor theme="2" tint="-0.25"/>
        </patternFill>
      </fill>
    </dxf>
    <dxf>
      <fill>
        <patternFill patternType="solid">
          <bgColor theme="4" tint="0.6"/>
        </patternFill>
      </fill>
    </dxf>
    <dxf>
      <fill>
        <patternFill patternType="solid">
          <bgColor theme="2" tint="-0.25"/>
        </patternFill>
      </fill>
    </dxf>
    <dxf>
      <fill>
        <patternFill patternType="solid">
          <bgColor theme="4" tint="0.6"/>
        </patternFill>
      </fill>
    </dxf>
    <dxf>
      <fill>
        <patternFill patternType="solid">
          <bgColor theme="2" tint="-0.25"/>
        </patternFill>
      </fill>
    </dxf>
    <dxf>
      <fill>
        <patternFill patternType="solid">
          <bgColor theme="4" tint="0.6"/>
        </patternFill>
      </fill>
    </dxf>
    <dxf>
      <fill>
        <patternFill patternType="solid">
          <bgColor theme="2" tint="-0.25"/>
        </patternFill>
      </fill>
    </dxf>
    <dxf>
      <fill>
        <patternFill patternType="solid">
          <bgColor theme="4" tint="0.6"/>
        </patternFill>
      </fill>
    </dxf>
    <dxf>
      <fill>
        <patternFill patternType="solid">
          <bgColor theme="2" tint="-0.25"/>
        </patternFill>
      </fill>
    </dxf>
    <dxf>
      <fill>
        <patternFill patternType="solid">
          <bgColor theme="4" tint="0.6"/>
        </patternFill>
      </fill>
    </dxf>
    <dxf>
      <fill>
        <patternFill patternType="solid">
          <bgColor theme="2" tint="-0.25"/>
        </patternFill>
      </fill>
    </dxf>
    <dxf>
      <fill>
        <patternFill patternType="solid">
          <bgColor theme="4" tint="0.6"/>
        </patternFill>
      </fill>
    </dxf>
    <dxf>
      <fill>
        <patternFill patternType="solid">
          <bgColor theme="2" tint="-0.25"/>
        </patternFill>
      </fill>
    </dxf>
    <dxf>
      <fill>
        <patternFill patternType="solid">
          <bgColor theme="4" tint="0.6"/>
        </patternFill>
      </fill>
    </dxf>
    <dxf>
      <fill>
        <patternFill patternType="solid">
          <bgColor theme="2" tint="-0.25"/>
        </patternFill>
      </fill>
    </dxf>
    <dxf>
      <fill>
        <patternFill patternType="solid">
          <bgColor theme="4" tint="0.6"/>
        </patternFill>
      </fill>
    </dxf>
    <dxf>
      <fill>
        <patternFill patternType="solid">
          <bgColor theme="2" tint="-0.25"/>
        </patternFill>
      </fill>
    </dxf>
    <dxf>
      <fill>
        <patternFill patternType="solid">
          <bgColor theme="4" tint="0.6"/>
        </patternFill>
      </fill>
    </dxf>
    <dxf>
      <fill>
        <patternFill patternType="solid">
          <bgColor theme="2" tint="-0.25"/>
        </patternFill>
      </fill>
    </dxf>
    <dxf>
      <fill>
        <patternFill patternType="solid">
          <bgColor theme="4" tint="0.6"/>
        </patternFill>
      </fill>
    </dxf>
    <dxf>
      <fill>
        <patternFill patternType="solid">
          <bgColor theme="2" tint="-0.25"/>
        </patternFill>
      </fill>
    </dxf>
    <dxf>
      <fill>
        <patternFill patternType="solid">
          <bgColor theme="4" tint="0.6"/>
        </patternFill>
      </fill>
    </dxf>
    <dxf>
      <fill>
        <patternFill patternType="solid">
          <bgColor theme="2" tint="-0.25"/>
        </patternFill>
      </fill>
    </dxf>
    <dxf>
      <fill>
        <patternFill patternType="solid">
          <bgColor theme="4" tint="0.6"/>
        </patternFill>
      </fill>
    </dxf>
    <dxf>
      <fill>
        <patternFill patternType="solid">
          <bgColor theme="2" tint="-0.25"/>
        </patternFill>
      </fill>
    </dxf>
    <dxf>
      <fill>
        <patternFill patternType="solid">
          <bgColor theme="4" tint="0.6"/>
        </patternFill>
      </fill>
    </dxf>
    <dxf>
      <fill>
        <patternFill patternType="solid">
          <bgColor theme="2" tint="-0.25"/>
        </patternFill>
      </fill>
    </dxf>
    <dxf>
      <fill>
        <patternFill patternType="solid">
          <bgColor theme="4" tint="0.6"/>
        </patternFill>
      </fill>
    </dxf>
    <dxf>
      <fill>
        <patternFill patternType="solid">
          <bgColor theme="2" tint="-0.25"/>
        </patternFill>
      </fill>
    </dxf>
    <dxf>
      <fill>
        <patternFill patternType="solid">
          <bgColor theme="4" tint="0.6"/>
        </patternFill>
      </fill>
    </dxf>
    <dxf>
      <fill>
        <patternFill patternType="solid">
          <bgColor theme="2" tint="-0.25"/>
        </patternFill>
      </fill>
    </dxf>
    <dxf>
      <fill>
        <patternFill patternType="solid">
          <bgColor theme="4" tint="0.6"/>
        </patternFill>
      </fill>
    </dxf>
    <dxf>
      <fill>
        <patternFill patternType="solid">
          <bgColor theme="2" tint="-0.25"/>
        </patternFill>
      </fill>
    </dxf>
    <dxf>
      <fill>
        <patternFill patternType="solid">
          <bgColor theme="4" tint="0.6"/>
        </patternFill>
      </fill>
    </dxf>
    <dxf>
      <fill>
        <patternFill patternType="solid">
          <bgColor theme="2" tint="-0.25"/>
        </patternFill>
      </fill>
    </dxf>
    <dxf>
      <fill>
        <patternFill patternType="solid">
          <bgColor theme="4" tint="0.6"/>
        </patternFill>
      </fill>
    </dxf>
    <dxf>
      <fill>
        <patternFill patternType="solid">
          <bgColor theme="2" tint="-0.25"/>
        </patternFill>
      </fill>
    </dxf>
    <dxf>
      <fill>
        <patternFill patternType="solid">
          <bgColor theme="4" tint="0.6"/>
        </patternFill>
      </fill>
    </dxf>
    <dxf>
      <fill>
        <patternFill patternType="solid">
          <bgColor theme="2" tint="-0.25"/>
        </patternFill>
      </fill>
    </dxf>
    <dxf>
      <fill>
        <patternFill patternType="solid">
          <bgColor theme="4" tint="0.6"/>
        </patternFill>
      </fill>
    </dxf>
    <dxf>
      <fill>
        <patternFill patternType="solid">
          <bgColor theme="2" tint="-0.25"/>
        </patternFill>
      </fill>
    </dxf>
    <dxf>
      <fill>
        <patternFill patternType="solid">
          <bgColor theme="4" tint="0.6"/>
        </patternFill>
      </fill>
    </dxf>
    <dxf>
      <fill>
        <patternFill patternType="solid">
          <bgColor theme="2" tint="-0.25"/>
        </patternFill>
      </fill>
    </dxf>
    <dxf>
      <fill>
        <patternFill patternType="solid">
          <bgColor theme="4" tint="0.6"/>
        </patternFill>
      </fill>
    </dxf>
    <dxf>
      <fill>
        <patternFill patternType="solid">
          <bgColor theme="2" tint="-0.25"/>
        </patternFill>
      </fill>
    </dxf>
    <dxf>
      <fill>
        <patternFill patternType="solid">
          <bgColor theme="4" tint="0.6"/>
        </patternFill>
      </fill>
    </dxf>
    <dxf>
      <fill>
        <patternFill patternType="solid">
          <bgColor theme="2" tint="-0.25"/>
        </patternFill>
      </fill>
    </dxf>
    <dxf>
      <fill>
        <patternFill patternType="solid">
          <bgColor theme="4" tint="0.6"/>
        </patternFill>
      </fill>
    </dxf>
    <dxf>
      <fill>
        <patternFill patternType="solid">
          <bgColor theme="2" tint="-0.25"/>
        </patternFill>
      </fill>
    </dxf>
    <dxf>
      <fill>
        <patternFill patternType="solid">
          <bgColor theme="4" tint="0.6"/>
        </patternFill>
      </fill>
    </dxf>
    <dxf>
      <fill>
        <patternFill patternType="solid">
          <bgColor theme="2" tint="-0.25"/>
        </patternFill>
      </fill>
    </dxf>
    <dxf>
      <fill>
        <patternFill patternType="solid">
          <bgColor theme="4" tint="0.6"/>
        </patternFill>
      </fill>
    </dxf>
    <dxf>
      <fill>
        <patternFill patternType="solid">
          <bgColor theme="2" tint="-0.25"/>
        </patternFill>
      </fill>
    </dxf>
    <dxf>
      <fill>
        <patternFill patternType="solid">
          <bgColor theme="4" tint="0.6"/>
        </patternFill>
      </fill>
    </dxf>
    <dxf>
      <fill>
        <patternFill>
          <bgColor rgb="FFFFCCFF"/>
        </patternFill>
      </fill>
    </dxf>
    <dxf>
      <fill>
        <patternFill>
          <bgColor rgb="FFFFCCFF"/>
        </patternFill>
      </fill>
    </dxf>
  </dxfs>
  <tableStyles count="0" defaultTableStyle="TableStyleMedium2" defaultPivotStyle="PivotStyleLight16"/>
  <colors>
    <mruColors>
      <color rgb="FF008000"/>
      <color rgb="FF0000FF"/>
      <color rgb="FFFFFF66"/>
      <color rgb="FFFFCCFF"/>
      <color rgb="FFFF99FF"/>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theme" Target="theme/theme1.xml" /><Relationship Id="rId8" Type="http://schemas.openxmlformats.org/officeDocument/2006/relationships/sharedStrings" Target="sharedStrings.xml" /><Relationship Id="rId9"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1</xdr:col>
      <xdr:colOff>78740</xdr:colOff>
      <xdr:row>61</xdr:row>
      <xdr:rowOff>67310</xdr:rowOff>
    </xdr:from>
    <xdr:to xmlns:xdr="http://schemas.openxmlformats.org/drawingml/2006/spreadsheetDrawing">
      <xdr:col>5</xdr:col>
      <xdr:colOff>190500</xdr:colOff>
      <xdr:row>64</xdr:row>
      <xdr:rowOff>157480</xdr:rowOff>
    </xdr:to>
    <xdr:sp macro="" textlink="">
      <xdr:nvSpPr>
        <xdr:cNvPr id="2" name="テキスト ボックス 1"/>
        <xdr:cNvSpPr txBox="1"/>
      </xdr:nvSpPr>
      <xdr:spPr>
        <a:xfrm>
          <a:off x="764540" y="15823565"/>
          <a:ext cx="1597660" cy="1061720"/>
        </a:xfrm>
        <a:prstGeom prst="rect">
          <a:avLst/>
        </a:prstGeom>
        <a:solidFill>
          <a:schemeClr val="lt1"/>
        </a:solidFill>
        <a:ln w="12700" cmpd="sng">
          <a:solidFill>
            <a:sysClr val="windowText" lastClr="000000"/>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nchorCtr="0"/>
        <a:lstStyle/>
        <a:p>
          <a:r>
            <a:rPr kumimoji="1" lang="ja-JP" altLang="en-US" sz="1200"/>
            <a:t>凡例</a:t>
          </a:r>
          <a:endParaRPr kumimoji="1" lang="en-US" altLang="ja-JP" sz="1200"/>
        </a:p>
        <a:p>
          <a:r>
            <a:rPr kumimoji="1" lang="ja-JP" altLang="en-US" sz="1200"/>
            <a:t>〇：現場閉所</a:t>
          </a:r>
          <a:endParaRPr kumimoji="1" lang="en-US" altLang="ja-JP" sz="1200"/>
        </a:p>
        <a:p>
          <a:r>
            <a:rPr kumimoji="1" lang="en-US" altLang="ja-JP" sz="1200">
              <a:solidFill>
                <a:srgbClr val="FF0000"/>
              </a:solidFill>
            </a:rPr>
            <a:t>×</a:t>
          </a:r>
          <a:r>
            <a:rPr kumimoji="1" lang="ja-JP" altLang="en-US" sz="1200"/>
            <a:t>：対象期間外</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vmlDrawing" Target="../drawings/vmlDrawing1.vml" /><Relationship Id="rId3" Type="http://schemas.openxmlformats.org/officeDocument/2006/relationships/comments" Target="../comments1.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vmlDrawing" Target="../drawings/vmlDrawing2.vml" /><Relationship Id="rId3" Type="http://schemas.openxmlformats.org/officeDocument/2006/relationships/comments" Target="../comments2.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drawing" Target="../drawings/drawing1.xml"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0000"/>
  </sheetPr>
  <dimension ref="B2:H27"/>
  <sheetViews>
    <sheetView view="pageBreakPreview" zoomScaleSheetLayoutView="100" workbookViewId="0">
      <selection activeCell="C8" sqref="C8:D8"/>
    </sheetView>
  </sheetViews>
  <sheetFormatPr defaultColWidth="9" defaultRowHeight="13.5" customHeight="1"/>
  <cols>
    <col min="1" max="1" width="3.08203125" style="1" customWidth="1"/>
    <col min="2" max="2" width="20.08203125" style="1" customWidth="1"/>
    <col min="3" max="3" width="23.75" style="1" customWidth="1"/>
    <col min="4" max="4" width="29.1640625" style="1" customWidth="1"/>
    <col min="5" max="16384" width="9" style="1"/>
  </cols>
  <sheetData>
    <row r="1" spans="2:8" ht="21" customHeight="1"/>
    <row r="2" spans="2:8" ht="18" customHeight="1">
      <c r="D2" s="20" t="s">
        <v>31</v>
      </c>
      <c r="H2" s="1" t="s">
        <v>26</v>
      </c>
    </row>
    <row r="3" spans="2:8" ht="18" customHeight="1">
      <c r="H3" s="1" t="s">
        <v>121</v>
      </c>
    </row>
    <row r="4" spans="2:8" ht="21" customHeight="1">
      <c r="B4" s="2" t="s">
        <v>9</v>
      </c>
      <c r="C4" s="2"/>
      <c r="D4" s="2"/>
      <c r="H4" s="1" t="s">
        <v>7</v>
      </c>
    </row>
    <row r="5" spans="2:8" ht="18" customHeight="1">
      <c r="H5" s="1" t="s">
        <v>57</v>
      </c>
    </row>
    <row r="6" spans="2:8" ht="18" customHeight="1">
      <c r="B6" s="3" t="s">
        <v>13</v>
      </c>
      <c r="C6" s="14" t="s">
        <v>128</v>
      </c>
      <c r="D6" s="21"/>
    </row>
    <row r="7" spans="2:8" ht="18" customHeight="1">
      <c r="B7" s="3"/>
      <c r="C7" s="15" t="s">
        <v>129</v>
      </c>
      <c r="D7" s="22"/>
    </row>
    <row r="8" spans="2:8" ht="36" customHeight="1">
      <c r="B8" s="3" t="s">
        <v>5</v>
      </c>
      <c r="C8" s="16" t="s">
        <v>7</v>
      </c>
      <c r="D8" s="16"/>
      <c r="E8" s="1" t="s">
        <v>37</v>
      </c>
    </row>
    <row r="9" spans="2:8" ht="36" customHeight="1">
      <c r="B9" s="3" t="s">
        <v>16</v>
      </c>
      <c r="C9" s="16" t="s">
        <v>120</v>
      </c>
      <c r="D9" s="16"/>
      <c r="E9" s="1" t="s">
        <v>37</v>
      </c>
    </row>
    <row r="10" spans="2:8" ht="36" customHeight="1">
      <c r="B10" s="4" t="s">
        <v>19</v>
      </c>
      <c r="C10" s="17" t="s">
        <v>1</v>
      </c>
      <c r="D10" s="23">
        <v>46010</v>
      </c>
      <c r="E10" s="1" t="s">
        <v>50</v>
      </c>
    </row>
    <row r="11" spans="2:8" ht="36" customHeight="1">
      <c r="B11" s="5"/>
      <c r="C11" s="17" t="s">
        <v>63</v>
      </c>
      <c r="D11" s="23">
        <v>46679</v>
      </c>
      <c r="E11" s="1" t="s">
        <v>12</v>
      </c>
    </row>
    <row r="12" spans="2:8" ht="27" customHeight="1">
      <c r="B12" s="6" t="s">
        <v>62</v>
      </c>
      <c r="C12" s="17" t="s">
        <v>4</v>
      </c>
      <c r="D12" s="24">
        <f>月単位!AB4</f>
        <v>613</v>
      </c>
    </row>
    <row r="13" spans="2:8" ht="27" customHeight="1">
      <c r="B13" s="3"/>
      <c r="C13" s="17" t="s">
        <v>24</v>
      </c>
      <c r="D13" s="25">
        <f>月単位!AB3</f>
        <v>203</v>
      </c>
    </row>
    <row r="14" spans="2:8" ht="27" customHeight="1">
      <c r="B14" s="3"/>
      <c r="C14" s="17" t="s">
        <v>8</v>
      </c>
      <c r="D14" s="26">
        <f>D13/D12</f>
        <v>0.33115823817292006</v>
      </c>
    </row>
    <row r="15" spans="2:8" ht="27" customHeight="1">
      <c r="B15" s="7" t="s">
        <v>21</v>
      </c>
      <c r="C15" s="17" t="s">
        <v>27</v>
      </c>
      <c r="D15" s="27">
        <f>IF(C9="完全週休２日（土日）","",DATEDIF(EOMONTH(D10,0),EOMONTH(D11,0),"M")+1)</f>
        <v>23</v>
      </c>
    </row>
    <row r="16" spans="2:8" ht="27" customHeight="1">
      <c r="B16" s="8"/>
      <c r="C16" s="17" t="s">
        <v>29</v>
      </c>
      <c r="D16" s="27">
        <f>IF(C9="完全週休２日（土日）","",COUNTIF('（参考）月単位確認用シート '!P15:P36,"○"))</f>
        <v>22</v>
      </c>
    </row>
    <row r="17" spans="2:5" ht="27" customHeight="1">
      <c r="B17" s="9" t="s">
        <v>56</v>
      </c>
      <c r="C17" s="18" t="s">
        <v>36</v>
      </c>
      <c r="D17" s="28" t="str">
        <f>IF(C9="完全週休２日（土日）",'（参考）完全週休２日確認用シート'!P114,"")</f>
        <v/>
      </c>
    </row>
    <row r="18" spans="2:5" ht="27" customHeight="1">
      <c r="B18" s="10"/>
      <c r="C18" s="18" t="s">
        <v>38</v>
      </c>
      <c r="D18" s="28" t="str">
        <f ca="1">IF(C9="完全週休２日（土日）",COUNTIF('（参考）完全週休２日確認用シート'!O15:O110,"○"),"")</f>
        <v/>
      </c>
    </row>
    <row r="19" spans="2:5" ht="36" customHeight="1">
      <c r="B19" s="11" t="s">
        <v>64</v>
      </c>
      <c r="C19" s="19" t="s">
        <v>120</v>
      </c>
      <c r="D19" s="19"/>
      <c r="E19" s="1" t="s">
        <v>37</v>
      </c>
    </row>
    <row r="20" spans="2:5" ht="18" customHeight="1"/>
    <row r="21" spans="2:5" ht="18" customHeight="1">
      <c r="B21" s="12" t="s">
        <v>74</v>
      </c>
      <c r="C21" s="12"/>
      <c r="D21" s="12"/>
    </row>
    <row r="22" spans="2:5" ht="18" customHeight="1">
      <c r="B22" s="12"/>
      <c r="C22" s="12"/>
      <c r="D22" s="12"/>
    </row>
    <row r="23" spans="2:5" ht="18" customHeight="1"/>
    <row r="24" spans="2:5" ht="18" customHeight="1">
      <c r="B24" s="13" t="s">
        <v>65</v>
      </c>
    </row>
    <row r="25" spans="2:5" ht="18" customHeight="1"/>
    <row r="26" spans="2:5" ht="18" customHeight="1">
      <c r="D26" s="1" t="s">
        <v>112</v>
      </c>
    </row>
    <row r="27" spans="2:5" ht="18" customHeight="1">
      <c r="D27" s="1" t="s">
        <v>17</v>
      </c>
    </row>
  </sheetData>
  <mergeCells count="12">
    <mergeCell ref="B4:D4"/>
    <mergeCell ref="C6:D6"/>
    <mergeCell ref="C7:D7"/>
    <mergeCell ref="C8:D8"/>
    <mergeCell ref="C9:D9"/>
    <mergeCell ref="C19:D19"/>
    <mergeCell ref="B6:B7"/>
    <mergeCell ref="B10:B11"/>
    <mergeCell ref="B12:B14"/>
    <mergeCell ref="B15:B16"/>
    <mergeCell ref="B17:B18"/>
    <mergeCell ref="B21:D22"/>
  </mergeCells>
  <phoneticPr fontId="1"/>
  <dataValidations count="3">
    <dataValidation type="list" allowBlank="1" showDropDown="0" showInputMessage="1" showErrorMessage="1" sqref="C9:D9">
      <formula1>"完全週休２日（土日）,月単位の週休２日 ,通期の週休２日"</formula1>
    </dataValidation>
    <dataValidation type="list" allowBlank="1" showDropDown="0" showInputMessage="1" showErrorMessage="1" sqref="C19:D19">
      <formula1>"完全週休２日（土日）,月単位の週休２日 ,通期の週休２日,週休２日未達成"</formula1>
    </dataValidation>
    <dataValidation type="list" allowBlank="1" showDropDown="0" showInputMessage="1" showErrorMessage="1" sqref="C8:D8">
      <formula1>$H$2:$H$6</formula1>
    </dataValidation>
  </dataValidations>
  <pageMargins left="0.98425196850393704" right="0.98425196850393704" top="0.98425196850393704" bottom="0.98425196850393704" header="0.31496062992125984" footer="0.31496062992125984"/>
  <pageSetup paperSize="9" fitToWidth="1" fitToHeight="1" orientation="portrait"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0000FF"/>
    <pageSetUpPr fitToPage="1"/>
  </sheetPr>
  <dimension ref="B1:W120"/>
  <sheetViews>
    <sheetView view="pageBreakPreview" zoomScale="85" zoomScaleNormal="85" zoomScaleSheetLayoutView="85" workbookViewId="0">
      <pane xSplit="1" ySplit="14" topLeftCell="B15" activePane="bottomRight" state="frozen"/>
      <selection pane="topRight"/>
      <selection pane="bottomLeft"/>
      <selection pane="bottomRight" activeCell="AA11" sqref="AA11"/>
    </sheetView>
  </sheetViews>
  <sheetFormatPr defaultRowHeight="18"/>
  <cols>
    <col min="1" max="1" width="1.5" customWidth="1"/>
    <col min="2" max="2" width="15.83203125" customWidth="1"/>
    <col min="3" max="3" width="3.33203125" bestFit="1" customWidth="1"/>
    <col min="4" max="4" width="5.08203125" customWidth="1"/>
    <col min="5" max="5" width="15.75" customWidth="1"/>
    <col min="6" max="6" width="3.33203125" customWidth="1"/>
    <col min="7" max="8" width="8.5" customWidth="1"/>
    <col min="9" max="9" width="12.6640625" customWidth="1"/>
    <col min="10" max="10" width="8.5" customWidth="1"/>
    <col min="11" max="11" width="29.1640625" customWidth="1"/>
    <col min="12" max="12" width="8.5" customWidth="1"/>
    <col min="13" max="15" width="10.4140625" customWidth="1"/>
    <col min="16" max="18" width="8.796875" hidden="1" customWidth="1" outlineLevel="1"/>
    <col min="19" max="19" width="12.8984375" hidden="1" bestFit="1" customWidth="1" outlineLevel="1"/>
    <col min="20" max="22" width="8.796875" hidden="1" customWidth="1" outlineLevel="1"/>
    <col min="23" max="23" width="8.796875" customWidth="1" collapsed="1"/>
  </cols>
  <sheetData>
    <row r="1" spans="2:22" ht="30" customHeight="1">
      <c r="B1" s="30" t="s">
        <v>61</v>
      </c>
      <c r="C1" s="30"/>
      <c r="D1" s="30"/>
      <c r="E1" s="30"/>
      <c r="F1" s="30"/>
      <c r="G1" s="30"/>
      <c r="H1" s="30"/>
      <c r="I1" s="30"/>
      <c r="J1" s="30"/>
      <c r="K1" s="30"/>
      <c r="L1" s="30"/>
      <c r="M1" s="30"/>
      <c r="N1" s="30"/>
      <c r="O1" s="30"/>
    </row>
    <row r="2" spans="2:22" ht="20.5" customHeight="1">
      <c r="B2" s="31" t="s">
        <v>10</v>
      </c>
      <c r="C2" s="31"/>
      <c r="D2" s="31"/>
      <c r="E2" s="50" t="str">
        <f>'確認書様式 '!C6</f>
        <v>令和7年度［第3○-Z○○○○-01号］</v>
      </c>
      <c r="F2" s="50"/>
      <c r="G2" s="50"/>
      <c r="H2" s="50"/>
      <c r="I2" s="50"/>
      <c r="J2" s="50"/>
      <c r="K2" s="50"/>
      <c r="L2" s="72"/>
      <c r="M2" s="72"/>
      <c r="N2" s="72"/>
      <c r="O2" s="72"/>
    </row>
    <row r="3" spans="2:22" ht="20.5" customHeight="1">
      <c r="B3" s="31"/>
      <c r="C3" s="31"/>
      <c r="D3" s="31"/>
      <c r="E3" s="51" t="str">
        <f>'確認書様式 '!C7</f>
        <v>○○工事</v>
      </c>
      <c r="F3" s="51"/>
      <c r="G3" s="51"/>
      <c r="H3" s="51"/>
      <c r="I3" s="51"/>
      <c r="J3" s="51"/>
      <c r="K3" s="51"/>
      <c r="L3" s="72"/>
      <c r="M3" s="72"/>
      <c r="N3" s="72"/>
      <c r="O3" s="72"/>
    </row>
    <row r="4" spans="2:22" ht="20.5" customHeight="1">
      <c r="B4" s="31" t="s">
        <v>0</v>
      </c>
      <c r="C4" s="31"/>
      <c r="D4" s="31"/>
      <c r="E4" s="52" t="str">
        <f>IF('確認書様式 '!C8="","",'確認書様式 '!C8)</f>
        <v>受注者希望型</v>
      </c>
      <c r="F4" s="52"/>
      <c r="G4" s="52"/>
      <c r="H4" s="52"/>
      <c r="I4" s="72"/>
      <c r="J4" s="72"/>
      <c r="K4" s="72"/>
      <c r="L4" s="72"/>
      <c r="M4" s="72"/>
      <c r="N4" s="72"/>
      <c r="O4" s="72"/>
    </row>
    <row r="5" spans="2:22" ht="20.5" customHeight="1">
      <c r="B5" s="31" t="s">
        <v>58</v>
      </c>
      <c r="C5" s="31"/>
      <c r="D5" s="31"/>
      <c r="E5" s="52" t="str">
        <f>IF('確認書様式 '!C9="","",'確認書様式 '!C9)</f>
        <v xml:space="preserve">月単位の週休２日 </v>
      </c>
      <c r="F5" s="52"/>
      <c r="G5" s="52"/>
      <c r="H5" s="52"/>
      <c r="I5" s="72"/>
      <c r="J5" s="72"/>
      <c r="K5" s="72"/>
      <c r="L5" s="72"/>
      <c r="M5" s="72"/>
      <c r="N5" s="72"/>
      <c r="O5" s="72"/>
    </row>
    <row r="6" spans="2:22" ht="20.5" customHeight="1">
      <c r="B6" s="31" t="s">
        <v>11</v>
      </c>
      <c r="C6" s="31"/>
      <c r="D6" s="31"/>
      <c r="E6" s="52" t="s">
        <v>20</v>
      </c>
      <c r="F6" s="58">
        <f>'確認書様式 '!D10</f>
        <v>46010</v>
      </c>
      <c r="G6" s="58"/>
      <c r="H6" s="58"/>
      <c r="I6" s="72"/>
      <c r="J6" s="72"/>
      <c r="K6" s="72"/>
      <c r="L6" s="72"/>
      <c r="M6" s="72"/>
      <c r="N6" s="72"/>
      <c r="O6" s="72"/>
    </row>
    <row r="7" spans="2:22" ht="20.5" customHeight="1">
      <c r="B7" s="31"/>
      <c r="C7" s="31"/>
      <c r="D7" s="31"/>
      <c r="E7" s="52" t="s">
        <v>23</v>
      </c>
      <c r="F7" s="58">
        <f>'確認書様式 '!D11</f>
        <v>46679</v>
      </c>
      <c r="G7" s="58"/>
      <c r="H7" s="58"/>
      <c r="I7" s="72"/>
      <c r="J7" s="72"/>
      <c r="K7" s="72"/>
      <c r="L7" s="72"/>
      <c r="M7" s="72"/>
      <c r="N7" s="72"/>
      <c r="O7" s="72"/>
    </row>
    <row r="8" spans="2:22" ht="20.5" customHeight="1">
      <c r="B8" s="31" t="s">
        <v>59</v>
      </c>
      <c r="C8" s="31"/>
      <c r="D8" s="31"/>
      <c r="E8" s="53" t="s">
        <v>60</v>
      </c>
      <c r="F8" s="59"/>
      <c r="G8" s="59"/>
      <c r="H8" s="66"/>
      <c r="I8" s="72"/>
      <c r="J8" s="72"/>
      <c r="K8" s="72"/>
      <c r="L8" s="72"/>
      <c r="M8" s="72"/>
      <c r="N8" s="72"/>
      <c r="O8" s="72"/>
    </row>
    <row r="9" spans="2:22">
      <c r="B9" s="32" t="s">
        <v>47</v>
      </c>
      <c r="C9" s="32"/>
      <c r="D9" s="32"/>
      <c r="E9" s="32"/>
      <c r="F9" s="32"/>
      <c r="G9" s="32"/>
      <c r="H9" s="32"/>
      <c r="I9" s="32"/>
      <c r="J9" s="32"/>
      <c r="K9" s="32"/>
      <c r="L9" s="32"/>
      <c r="M9" s="32"/>
      <c r="N9" s="32"/>
      <c r="O9" s="32"/>
    </row>
    <row r="10" spans="2:22" ht="16.5" customHeight="1">
      <c r="B10" s="33" t="s">
        <v>34</v>
      </c>
      <c r="C10" s="43" t="s">
        <v>73</v>
      </c>
      <c r="D10" s="32"/>
      <c r="E10" s="32"/>
      <c r="F10" s="32"/>
      <c r="G10" s="32"/>
      <c r="H10" s="32"/>
      <c r="I10" s="32"/>
      <c r="J10" s="32"/>
      <c r="K10" s="32"/>
      <c r="L10" s="32"/>
      <c r="M10" s="32"/>
      <c r="N10" s="32"/>
      <c r="O10" s="32"/>
    </row>
    <row r="11" spans="2:22" ht="14" customHeight="1">
      <c r="B11" s="34" t="s">
        <v>41</v>
      </c>
      <c r="C11" s="44"/>
      <c r="D11" s="44"/>
      <c r="E11" s="44"/>
      <c r="F11" s="60"/>
      <c r="G11" s="63" t="s">
        <v>67</v>
      </c>
      <c r="H11" s="67"/>
      <c r="I11" s="73" t="s">
        <v>71</v>
      </c>
      <c r="J11" s="76"/>
      <c r="K11" s="68" t="s">
        <v>68</v>
      </c>
      <c r="L11" s="82" t="s">
        <v>48</v>
      </c>
      <c r="M11" s="67"/>
      <c r="N11" s="85" t="s">
        <v>49</v>
      </c>
      <c r="O11" s="85" t="s">
        <v>42</v>
      </c>
    </row>
    <row r="12" spans="2:22" ht="21.5" customHeight="1">
      <c r="B12" s="35"/>
      <c r="C12" s="45"/>
      <c r="D12" s="45"/>
      <c r="E12" s="45"/>
      <c r="F12" s="61"/>
      <c r="G12" s="64"/>
      <c r="H12" s="68" t="s">
        <v>46</v>
      </c>
      <c r="I12" s="74"/>
      <c r="J12" s="69" t="s">
        <v>40</v>
      </c>
      <c r="K12" s="69"/>
      <c r="L12" s="69"/>
      <c r="M12" s="68" t="s">
        <v>52</v>
      </c>
      <c r="N12" s="85"/>
      <c r="O12" s="64"/>
    </row>
    <row r="13" spans="2:22" ht="21.5" customHeight="1">
      <c r="B13" s="35"/>
      <c r="C13" s="45"/>
      <c r="D13" s="45"/>
      <c r="E13" s="45"/>
      <c r="F13" s="61"/>
      <c r="G13" s="64"/>
      <c r="H13" s="69"/>
      <c r="I13" s="74"/>
      <c r="J13" s="69"/>
      <c r="K13" s="69"/>
      <c r="L13" s="69"/>
      <c r="M13" s="69"/>
      <c r="N13" s="64"/>
      <c r="O13" s="64"/>
      <c r="Q13" s="87" t="s">
        <v>66</v>
      </c>
      <c r="R13" s="87"/>
      <c r="S13" s="87"/>
      <c r="T13" t="s">
        <v>117</v>
      </c>
    </row>
    <row r="14" spans="2:22" ht="21.5" customHeight="1">
      <c r="B14" s="36"/>
      <c r="C14" s="46"/>
      <c r="D14" s="46"/>
      <c r="E14" s="46"/>
      <c r="F14" s="62"/>
      <c r="G14" s="64"/>
      <c r="H14" s="70"/>
      <c r="I14" s="75"/>
      <c r="J14" s="70"/>
      <c r="K14" s="69"/>
      <c r="L14" s="70"/>
      <c r="M14" s="70"/>
      <c r="N14" s="64"/>
      <c r="O14" s="64"/>
      <c r="Q14" t="s">
        <v>114</v>
      </c>
      <c r="R14" t="s">
        <v>115</v>
      </c>
      <c r="S14" t="s">
        <v>116</v>
      </c>
    </row>
    <row r="15" spans="2:22" ht="17" customHeight="1">
      <c r="B15" s="37">
        <f>F6</f>
        <v>46010</v>
      </c>
      <c r="C15" s="47" t="str">
        <f t="shared" ref="C15:C78" si="0">TEXT(B15,"aaa")</f>
        <v>金</v>
      </c>
      <c r="D15" s="49" t="s">
        <v>35</v>
      </c>
      <c r="E15" s="54">
        <f>B15+7-WEEKDAY(B15,1)</f>
        <v>46011</v>
      </c>
      <c r="F15" s="47" t="str">
        <f t="shared" ref="F15:F78" si="1">TEXT(E15,"aaa")</f>
        <v>土</v>
      </c>
      <c r="G15" s="65">
        <f>E15-B15+1</f>
        <v>2</v>
      </c>
      <c r="H15" s="71">
        <v>1</v>
      </c>
      <c r="I15" s="71">
        <f t="shared" ref="I15:I78" ca="1" si="2">COUNTIF(INDIRECT(V15),"×")</f>
        <v>2</v>
      </c>
      <c r="J15" s="77">
        <f t="shared" ref="J15:J78" ca="1" si="3">COUNTIF(INDIRECT(S15),2)</f>
        <v>1</v>
      </c>
      <c r="K15" s="78"/>
      <c r="L15" s="83">
        <f ca="1">G15-I15</f>
        <v>0</v>
      </c>
      <c r="M15" s="65">
        <f ca="1">COUNTIF(INDIRECT(V15),"○")</f>
        <v>0</v>
      </c>
      <c r="N15" s="71">
        <f ca="1">COUNTIF(INDIRECT(S15),1)</f>
        <v>0</v>
      </c>
      <c r="O15" s="86" t="str">
        <f ca="1">IF(M15&lt;=N15,"○","×")</f>
        <v>○</v>
      </c>
      <c r="P15">
        <v>1</v>
      </c>
      <c r="Q15" t="str">
        <f>HLOOKUP(B15,Sheet1!$C$3:$AAN$4,2,FALSE)</f>
        <v>U7</v>
      </c>
      <c r="R15" t="str">
        <f>HLOOKUP(E15,Sheet1!$C$3:$AAN$4,2,FALSE)</f>
        <v>V7</v>
      </c>
      <c r="S15" t="str">
        <f t="shared" ref="S15:S78" si="4">"Sheet1!"&amp;Q15&amp;":"&amp;R15</f>
        <v>Sheet1!U7:V7</v>
      </c>
      <c r="T15" t="str">
        <f>HLOOKUP(B15,Sheet1!$C$3:$AAN$5,3,FALSE)</f>
        <v>U6</v>
      </c>
      <c r="U15" t="str">
        <f>HLOOKUP(E15,Sheet1!$C$3:$AAN$5,3,FALSE)</f>
        <v>V6</v>
      </c>
      <c r="V15" t="str">
        <f t="shared" ref="V15:V78" si="5">"Sheet1!"&amp;T15&amp;":"&amp;U15</f>
        <v>Sheet1!U6:V6</v>
      </c>
    </row>
    <row r="16" spans="2:22" s="29" customFormat="1" ht="17" customHeight="1">
      <c r="B16" s="37">
        <f t="shared" ref="B16:B79" si="6">IF(E15&gt;=F$7,"",E15+1)</f>
        <v>46012</v>
      </c>
      <c r="C16" s="47" t="str">
        <f t="shared" si="0"/>
        <v>日</v>
      </c>
      <c r="D16" s="49" t="s">
        <v>35</v>
      </c>
      <c r="E16" s="37">
        <f t="shared" ref="E16:E79" si="7">IFERROR(IF(E15="","",IF(B16+6&gt;=$F$7,$F$7,B16+6)),"")</f>
        <v>46018</v>
      </c>
      <c r="F16" s="47" t="str">
        <f t="shared" si="1"/>
        <v>土</v>
      </c>
      <c r="G16" s="65">
        <f t="shared" ref="G16:G79" si="8">IFERROR(E16-B16+1,"")</f>
        <v>7</v>
      </c>
      <c r="H16" s="65">
        <f t="shared" ref="H16:H79" si="9">IFERROR(G16-5,"")</f>
        <v>2</v>
      </c>
      <c r="I16" s="71">
        <f t="shared" ca="1" si="2"/>
        <v>7</v>
      </c>
      <c r="J16" s="77">
        <f t="shared" ca="1" si="3"/>
        <v>2</v>
      </c>
      <c r="K16" s="79"/>
      <c r="L16" s="83">
        <f t="shared" ref="L16:L79" ca="1" si="10">IFERROR(G16-I16,"")</f>
        <v>0</v>
      </c>
      <c r="M16" s="65">
        <f t="shared" ref="M16:M79" ca="1" si="11">IF(B16="","",COUNTIF(INDIRECT(V16),"○"))</f>
        <v>0</v>
      </c>
      <c r="N16" s="71">
        <f t="shared" ref="N16:N79" ca="1" si="12">IF(B16="","",COUNTIF(INDIRECT(S16),1))</f>
        <v>0</v>
      </c>
      <c r="O16" s="86" t="str">
        <f t="shared" ref="O16:O79" ca="1" si="13">IF(B16="","",IF(M16&lt;=N16,"○","×"))</f>
        <v>○</v>
      </c>
      <c r="P16" s="29">
        <f t="shared" ref="P16:P79" si="14">IF(B16="","",P15+1)</f>
        <v>2</v>
      </c>
      <c r="Q16" s="88" t="str">
        <f>HLOOKUP(B16,Sheet1!$C$3:$AAN$4,2,FALSE)</f>
        <v>W7</v>
      </c>
      <c r="R16" s="88" t="str">
        <f>HLOOKUP(E16,Sheet1!$C$3:$AAN$4,2,FALSE)</f>
        <v>AC7</v>
      </c>
      <c r="S16" s="29" t="str">
        <f t="shared" si="4"/>
        <v>Sheet1!W7:AC7</v>
      </c>
      <c r="T16" s="88" t="str">
        <f>HLOOKUP(B16,Sheet1!$C$3:$AAN$5,3,FALSE)</f>
        <v>W6</v>
      </c>
      <c r="U16" s="29" t="str">
        <f>HLOOKUP(E16,Sheet1!$C$3:$AAN$5,3,FALSE)</f>
        <v>AC6</v>
      </c>
      <c r="V16" s="88" t="str">
        <f t="shared" si="5"/>
        <v>Sheet1!W6:AC6</v>
      </c>
    </row>
    <row r="17" spans="2:23" s="29" customFormat="1" ht="17" customHeight="1">
      <c r="B17" s="37">
        <f t="shared" si="6"/>
        <v>46019</v>
      </c>
      <c r="C17" s="47" t="str">
        <f t="shared" si="0"/>
        <v>日</v>
      </c>
      <c r="D17" s="49" t="s">
        <v>35</v>
      </c>
      <c r="E17" s="37">
        <f t="shared" si="7"/>
        <v>46025</v>
      </c>
      <c r="F17" s="47" t="str">
        <f t="shared" si="1"/>
        <v>土</v>
      </c>
      <c r="G17" s="65">
        <f t="shared" si="8"/>
        <v>7</v>
      </c>
      <c r="H17" s="65">
        <f t="shared" si="9"/>
        <v>2</v>
      </c>
      <c r="I17" s="71">
        <f t="shared" ca="1" si="2"/>
        <v>7</v>
      </c>
      <c r="J17" s="77">
        <f t="shared" ca="1" si="3"/>
        <v>2</v>
      </c>
      <c r="K17" s="79"/>
      <c r="L17" s="83">
        <f t="shared" ca="1" si="10"/>
        <v>0</v>
      </c>
      <c r="M17" s="65">
        <f t="shared" ca="1" si="11"/>
        <v>0</v>
      </c>
      <c r="N17" s="71">
        <f t="shared" ca="1" si="12"/>
        <v>0</v>
      </c>
      <c r="O17" s="86" t="str">
        <f t="shared" ca="1" si="13"/>
        <v>○</v>
      </c>
      <c r="P17" s="29">
        <f t="shared" si="14"/>
        <v>3</v>
      </c>
      <c r="Q17" s="88" t="str">
        <f>HLOOKUP(B17,Sheet1!$C$3:$AAN$4,2,FALSE)</f>
        <v>AD7</v>
      </c>
      <c r="R17" s="88" t="str">
        <f>HLOOKUP(E17,Sheet1!$C$3:$AAN$4,2,FALSE)</f>
        <v>AJ7</v>
      </c>
      <c r="S17" s="88" t="str">
        <f t="shared" si="4"/>
        <v>Sheet1!AD7:AJ7</v>
      </c>
      <c r="T17" s="88" t="str">
        <f>HLOOKUP(B17,Sheet1!$C$3:$AAN$5,3,FALSE)</f>
        <v>AD6</v>
      </c>
      <c r="U17" s="88" t="str">
        <f>HLOOKUP(E17,Sheet1!$C$3:$AAN$5,3,FALSE)</f>
        <v>AJ6</v>
      </c>
      <c r="V17" s="88" t="str">
        <f t="shared" si="5"/>
        <v>Sheet1!AD6:AJ6</v>
      </c>
      <c r="W17" s="88"/>
    </row>
    <row r="18" spans="2:23" s="29" customFormat="1" ht="17" customHeight="1">
      <c r="B18" s="37">
        <f t="shared" si="6"/>
        <v>46026</v>
      </c>
      <c r="C18" s="47" t="str">
        <f t="shared" si="0"/>
        <v>日</v>
      </c>
      <c r="D18" s="49" t="s">
        <v>35</v>
      </c>
      <c r="E18" s="37">
        <f t="shared" si="7"/>
        <v>46032</v>
      </c>
      <c r="F18" s="47" t="str">
        <f t="shared" si="1"/>
        <v>土</v>
      </c>
      <c r="G18" s="65">
        <f t="shared" si="8"/>
        <v>7</v>
      </c>
      <c r="H18" s="65">
        <f t="shared" si="9"/>
        <v>2</v>
      </c>
      <c r="I18" s="71">
        <f t="shared" ca="1" si="2"/>
        <v>7</v>
      </c>
      <c r="J18" s="77">
        <f t="shared" ca="1" si="3"/>
        <v>2</v>
      </c>
      <c r="K18" s="79"/>
      <c r="L18" s="83">
        <f t="shared" ca="1" si="10"/>
        <v>0</v>
      </c>
      <c r="M18" s="65">
        <f t="shared" ca="1" si="11"/>
        <v>0</v>
      </c>
      <c r="N18" s="71">
        <f t="shared" ca="1" si="12"/>
        <v>0</v>
      </c>
      <c r="O18" s="86" t="str">
        <f t="shared" ca="1" si="13"/>
        <v>○</v>
      </c>
      <c r="P18" s="29">
        <f t="shared" si="14"/>
        <v>4</v>
      </c>
      <c r="Q18" s="88" t="str">
        <f>HLOOKUP(B18,Sheet1!$C$3:$AAN$4,2,FALSE)</f>
        <v>AK7</v>
      </c>
      <c r="R18" s="88" t="str">
        <f>HLOOKUP(E18,Sheet1!$C$3:$AAN$4,2,FALSE)</f>
        <v>AQ7</v>
      </c>
      <c r="S18" s="29" t="str">
        <f t="shared" si="4"/>
        <v>Sheet1!AK7:AQ7</v>
      </c>
      <c r="T18" s="88" t="str">
        <f>HLOOKUP(B18,Sheet1!$C$3:$AAN$5,3,FALSE)</f>
        <v>AK6</v>
      </c>
      <c r="U18" s="29" t="str">
        <f>HLOOKUP(E18,Sheet1!$C$3:$AAN$5,3,FALSE)</f>
        <v>AQ6</v>
      </c>
      <c r="V18" s="88" t="str">
        <f t="shared" si="5"/>
        <v>Sheet1!AK6:AQ6</v>
      </c>
    </row>
    <row r="19" spans="2:23" s="29" customFormat="1" ht="17" customHeight="1">
      <c r="B19" s="37">
        <f t="shared" si="6"/>
        <v>46033</v>
      </c>
      <c r="C19" s="47" t="str">
        <f t="shared" si="0"/>
        <v>日</v>
      </c>
      <c r="D19" s="49" t="s">
        <v>35</v>
      </c>
      <c r="E19" s="37">
        <f t="shared" si="7"/>
        <v>46039</v>
      </c>
      <c r="F19" s="47" t="str">
        <f t="shared" si="1"/>
        <v>土</v>
      </c>
      <c r="G19" s="65">
        <f t="shared" si="8"/>
        <v>7</v>
      </c>
      <c r="H19" s="65">
        <f t="shared" si="9"/>
        <v>2</v>
      </c>
      <c r="I19" s="71">
        <f t="shared" ca="1" si="2"/>
        <v>7</v>
      </c>
      <c r="J19" s="77">
        <f t="shared" ca="1" si="3"/>
        <v>2</v>
      </c>
      <c r="K19" s="79"/>
      <c r="L19" s="83">
        <f t="shared" ca="1" si="10"/>
        <v>0</v>
      </c>
      <c r="M19" s="65">
        <f t="shared" ca="1" si="11"/>
        <v>0</v>
      </c>
      <c r="N19" s="71">
        <f t="shared" ca="1" si="12"/>
        <v>0</v>
      </c>
      <c r="O19" s="86" t="str">
        <f t="shared" ca="1" si="13"/>
        <v>○</v>
      </c>
      <c r="P19" s="29">
        <f t="shared" si="14"/>
        <v>5</v>
      </c>
      <c r="Q19" s="88" t="str">
        <f>HLOOKUP(B19,Sheet1!$C$3:$AAN$4,2,FALSE)</f>
        <v>AR7</v>
      </c>
      <c r="R19" s="88" t="str">
        <f>HLOOKUP(E19,Sheet1!$C$3:$AAN$4,2,FALSE)</f>
        <v>AX7</v>
      </c>
      <c r="S19" s="88" t="str">
        <f t="shared" si="4"/>
        <v>Sheet1!AR7:AX7</v>
      </c>
      <c r="T19" s="88" t="str">
        <f>HLOOKUP(B19,Sheet1!$C$3:$AAN$5,3,FALSE)</f>
        <v>AR6</v>
      </c>
      <c r="U19" s="88" t="str">
        <f>HLOOKUP(E19,Sheet1!$C$3:$AAN$5,3,FALSE)</f>
        <v>AX6</v>
      </c>
      <c r="V19" s="88" t="str">
        <f t="shared" si="5"/>
        <v>Sheet1!AR6:AX6</v>
      </c>
      <c r="W19" s="88"/>
    </row>
    <row r="20" spans="2:23" s="29" customFormat="1" ht="17" customHeight="1">
      <c r="B20" s="37">
        <f t="shared" si="6"/>
        <v>46040</v>
      </c>
      <c r="C20" s="47" t="str">
        <f t="shared" si="0"/>
        <v>日</v>
      </c>
      <c r="D20" s="49" t="s">
        <v>35</v>
      </c>
      <c r="E20" s="37">
        <f t="shared" si="7"/>
        <v>46046</v>
      </c>
      <c r="F20" s="47" t="str">
        <f t="shared" si="1"/>
        <v>土</v>
      </c>
      <c r="G20" s="65">
        <f t="shared" si="8"/>
        <v>7</v>
      </c>
      <c r="H20" s="65">
        <f t="shared" si="9"/>
        <v>2</v>
      </c>
      <c r="I20" s="71">
        <f t="shared" ca="1" si="2"/>
        <v>7</v>
      </c>
      <c r="J20" s="77">
        <f t="shared" ca="1" si="3"/>
        <v>2</v>
      </c>
      <c r="K20" s="79"/>
      <c r="L20" s="83">
        <f t="shared" ca="1" si="10"/>
        <v>0</v>
      </c>
      <c r="M20" s="65">
        <f t="shared" ca="1" si="11"/>
        <v>0</v>
      </c>
      <c r="N20" s="71">
        <f t="shared" ca="1" si="12"/>
        <v>0</v>
      </c>
      <c r="O20" s="86" t="str">
        <f t="shared" ca="1" si="13"/>
        <v>○</v>
      </c>
      <c r="P20" s="29">
        <f t="shared" si="14"/>
        <v>6</v>
      </c>
      <c r="Q20" s="88" t="str">
        <f>HLOOKUP(B20,Sheet1!$C$3:$AAN$4,2,FALSE)</f>
        <v>AY7</v>
      </c>
      <c r="R20" s="88" t="str">
        <f>HLOOKUP(E20,Sheet1!$C$3:$AAN$4,2,FALSE)</f>
        <v>BE7</v>
      </c>
      <c r="S20" s="29" t="str">
        <f t="shared" si="4"/>
        <v>Sheet1!AY7:BE7</v>
      </c>
      <c r="T20" s="88" t="str">
        <f>HLOOKUP(B20,Sheet1!$C$3:$AAN$5,3,FALSE)</f>
        <v>AY6</v>
      </c>
      <c r="U20" s="29" t="str">
        <f>HLOOKUP(E20,Sheet1!$C$3:$AAN$5,3,FALSE)</f>
        <v>BE6</v>
      </c>
      <c r="V20" s="88" t="str">
        <f t="shared" si="5"/>
        <v>Sheet1!AY6:BE6</v>
      </c>
    </row>
    <row r="21" spans="2:23" s="29" customFormat="1" ht="17" customHeight="1">
      <c r="B21" s="37">
        <f t="shared" si="6"/>
        <v>46047</v>
      </c>
      <c r="C21" s="47" t="str">
        <f t="shared" si="0"/>
        <v>日</v>
      </c>
      <c r="D21" s="49" t="s">
        <v>35</v>
      </c>
      <c r="E21" s="37">
        <f t="shared" si="7"/>
        <v>46053</v>
      </c>
      <c r="F21" s="47" t="str">
        <f t="shared" si="1"/>
        <v>土</v>
      </c>
      <c r="G21" s="65">
        <f t="shared" si="8"/>
        <v>7</v>
      </c>
      <c r="H21" s="65">
        <f t="shared" si="9"/>
        <v>2</v>
      </c>
      <c r="I21" s="71">
        <f t="shared" ca="1" si="2"/>
        <v>7</v>
      </c>
      <c r="J21" s="77">
        <f t="shared" ca="1" si="3"/>
        <v>2</v>
      </c>
      <c r="K21" s="79"/>
      <c r="L21" s="83">
        <f t="shared" ca="1" si="10"/>
        <v>0</v>
      </c>
      <c r="M21" s="65">
        <f t="shared" ca="1" si="11"/>
        <v>0</v>
      </c>
      <c r="N21" s="71">
        <f t="shared" ca="1" si="12"/>
        <v>0</v>
      </c>
      <c r="O21" s="86" t="str">
        <f t="shared" ca="1" si="13"/>
        <v>○</v>
      </c>
      <c r="P21" s="29">
        <f t="shared" si="14"/>
        <v>7</v>
      </c>
      <c r="Q21" s="88" t="str">
        <f>HLOOKUP(B21,Sheet1!$C$3:$AAN$4,2,FALSE)</f>
        <v>BF7</v>
      </c>
      <c r="R21" s="88" t="str">
        <f>HLOOKUP(E21,Sheet1!$C$3:$AAN$4,2,FALSE)</f>
        <v>BL7</v>
      </c>
      <c r="S21" s="88" t="str">
        <f t="shared" si="4"/>
        <v>Sheet1!BF7:BL7</v>
      </c>
      <c r="T21" s="88" t="str">
        <f>HLOOKUP(B21,Sheet1!$C$3:$AAN$5,3,FALSE)</f>
        <v>BF6</v>
      </c>
      <c r="U21" s="88" t="str">
        <f>HLOOKUP(E21,Sheet1!$C$3:$AAN$5,3,FALSE)</f>
        <v>BL6</v>
      </c>
      <c r="V21" s="88" t="str">
        <f t="shared" si="5"/>
        <v>Sheet1!BF6:BL6</v>
      </c>
      <c r="W21" s="88"/>
    </row>
    <row r="22" spans="2:23" s="29" customFormat="1" ht="17" customHeight="1">
      <c r="B22" s="37">
        <f t="shared" si="6"/>
        <v>46054</v>
      </c>
      <c r="C22" s="47" t="str">
        <f t="shared" si="0"/>
        <v>日</v>
      </c>
      <c r="D22" s="49" t="s">
        <v>35</v>
      </c>
      <c r="E22" s="37">
        <f t="shared" si="7"/>
        <v>46060</v>
      </c>
      <c r="F22" s="47" t="str">
        <f t="shared" si="1"/>
        <v>土</v>
      </c>
      <c r="G22" s="65">
        <f t="shared" si="8"/>
        <v>7</v>
      </c>
      <c r="H22" s="65">
        <f t="shared" si="9"/>
        <v>2</v>
      </c>
      <c r="I22" s="71">
        <f t="shared" ca="1" si="2"/>
        <v>1</v>
      </c>
      <c r="J22" s="77">
        <f t="shared" ca="1" si="3"/>
        <v>1</v>
      </c>
      <c r="K22" s="79"/>
      <c r="L22" s="83">
        <f t="shared" ca="1" si="10"/>
        <v>6</v>
      </c>
      <c r="M22" s="65">
        <f t="shared" ca="1" si="11"/>
        <v>1</v>
      </c>
      <c r="N22" s="71">
        <f t="shared" ca="1" si="12"/>
        <v>1</v>
      </c>
      <c r="O22" s="86" t="str">
        <f t="shared" ca="1" si="13"/>
        <v>○</v>
      </c>
      <c r="P22" s="29">
        <f t="shared" si="14"/>
        <v>8</v>
      </c>
      <c r="Q22" s="88" t="str">
        <f>HLOOKUP(B22,Sheet1!$C$3:$AAN$4,2,FALSE)</f>
        <v>BM7</v>
      </c>
      <c r="R22" s="88" t="str">
        <f>HLOOKUP(E22,Sheet1!$C$3:$AAN$4,2,FALSE)</f>
        <v>BS7</v>
      </c>
      <c r="S22" s="29" t="str">
        <f t="shared" si="4"/>
        <v>Sheet1!BM7:BS7</v>
      </c>
      <c r="T22" s="88" t="str">
        <f>HLOOKUP(B22,Sheet1!$C$3:$AAN$5,3,FALSE)</f>
        <v>BM6</v>
      </c>
      <c r="U22" s="29" t="str">
        <f>HLOOKUP(E22,Sheet1!$C$3:$AAN$5,3,FALSE)</f>
        <v>BS6</v>
      </c>
      <c r="V22" s="88" t="str">
        <f t="shared" si="5"/>
        <v>Sheet1!BM6:BS6</v>
      </c>
    </row>
    <row r="23" spans="2:23" s="29" customFormat="1" ht="17" customHeight="1">
      <c r="B23" s="37">
        <f t="shared" si="6"/>
        <v>46061</v>
      </c>
      <c r="C23" s="47" t="str">
        <f t="shared" si="0"/>
        <v>日</v>
      </c>
      <c r="D23" s="49" t="s">
        <v>35</v>
      </c>
      <c r="E23" s="37">
        <f t="shared" si="7"/>
        <v>46067</v>
      </c>
      <c r="F23" s="47" t="str">
        <f t="shared" si="1"/>
        <v>土</v>
      </c>
      <c r="G23" s="65">
        <f t="shared" si="8"/>
        <v>7</v>
      </c>
      <c r="H23" s="65">
        <f t="shared" si="9"/>
        <v>2</v>
      </c>
      <c r="I23" s="71">
        <f t="shared" ca="1" si="2"/>
        <v>0</v>
      </c>
      <c r="J23" s="77">
        <f t="shared" ca="1" si="3"/>
        <v>0</v>
      </c>
      <c r="K23" s="79"/>
      <c r="L23" s="83">
        <f t="shared" ca="1" si="10"/>
        <v>7</v>
      </c>
      <c r="M23" s="65">
        <f t="shared" ca="1" si="11"/>
        <v>3</v>
      </c>
      <c r="N23" s="71">
        <f t="shared" ca="1" si="12"/>
        <v>2</v>
      </c>
      <c r="O23" s="86" t="str">
        <f t="shared" ca="1" si="13"/>
        <v>×</v>
      </c>
      <c r="P23" s="29">
        <f t="shared" si="14"/>
        <v>9</v>
      </c>
      <c r="Q23" s="88" t="str">
        <f>HLOOKUP(B23,Sheet1!$C$3:$AAN$4,2,FALSE)</f>
        <v>BT7</v>
      </c>
      <c r="R23" s="88" t="str">
        <f>HLOOKUP(E23,Sheet1!$C$3:$AAN$4,2,FALSE)</f>
        <v>BZ7</v>
      </c>
      <c r="S23" s="88" t="str">
        <f t="shared" si="4"/>
        <v>Sheet1!BT7:BZ7</v>
      </c>
      <c r="T23" s="88" t="str">
        <f>HLOOKUP(B23,Sheet1!$C$3:$AAN$5,3,FALSE)</f>
        <v>BT6</v>
      </c>
      <c r="U23" s="88" t="str">
        <f>HLOOKUP(E23,Sheet1!$C$3:$AAN$5,3,FALSE)</f>
        <v>BZ6</v>
      </c>
      <c r="V23" s="88" t="str">
        <f t="shared" si="5"/>
        <v>Sheet1!BT6:BZ6</v>
      </c>
      <c r="W23" s="88"/>
    </row>
    <row r="24" spans="2:23" s="29" customFormat="1" ht="17" customHeight="1">
      <c r="B24" s="37">
        <f t="shared" si="6"/>
        <v>46068</v>
      </c>
      <c r="C24" s="47" t="str">
        <f t="shared" si="0"/>
        <v>日</v>
      </c>
      <c r="D24" s="49" t="s">
        <v>35</v>
      </c>
      <c r="E24" s="37">
        <f t="shared" si="7"/>
        <v>46074</v>
      </c>
      <c r="F24" s="47" t="str">
        <f t="shared" si="1"/>
        <v>土</v>
      </c>
      <c r="G24" s="65">
        <f t="shared" si="8"/>
        <v>7</v>
      </c>
      <c r="H24" s="65">
        <f t="shared" si="9"/>
        <v>2</v>
      </c>
      <c r="I24" s="71">
        <f t="shared" ca="1" si="2"/>
        <v>0</v>
      </c>
      <c r="J24" s="77">
        <f t="shared" ca="1" si="3"/>
        <v>0</v>
      </c>
      <c r="K24" s="79"/>
      <c r="L24" s="83">
        <f t="shared" ca="1" si="10"/>
        <v>7</v>
      </c>
      <c r="M24" s="65">
        <f t="shared" ca="1" si="11"/>
        <v>2</v>
      </c>
      <c r="N24" s="71">
        <f t="shared" ca="1" si="12"/>
        <v>2</v>
      </c>
      <c r="O24" s="86" t="str">
        <f t="shared" ca="1" si="13"/>
        <v>○</v>
      </c>
      <c r="P24" s="29">
        <f t="shared" si="14"/>
        <v>10</v>
      </c>
      <c r="Q24" s="88" t="str">
        <f>HLOOKUP(B24,Sheet1!$C$3:$AAN$4,2,FALSE)</f>
        <v>CA7</v>
      </c>
      <c r="R24" s="88" t="str">
        <f>HLOOKUP(E24,Sheet1!$C$3:$AAN$4,2,FALSE)</f>
        <v>CG7</v>
      </c>
      <c r="S24" s="29" t="str">
        <f t="shared" si="4"/>
        <v>Sheet1!CA7:CG7</v>
      </c>
      <c r="T24" s="88" t="str">
        <f>HLOOKUP(B24,Sheet1!$C$3:$AAN$5,3,FALSE)</f>
        <v>CA6</v>
      </c>
      <c r="U24" s="29" t="str">
        <f>HLOOKUP(E24,Sheet1!$C$3:$AAN$5,3,FALSE)</f>
        <v>CG6</v>
      </c>
      <c r="V24" s="88" t="str">
        <f t="shared" si="5"/>
        <v>Sheet1!CA6:CG6</v>
      </c>
    </row>
    <row r="25" spans="2:23" s="29" customFormat="1" ht="17" customHeight="1">
      <c r="B25" s="37">
        <f t="shared" si="6"/>
        <v>46075</v>
      </c>
      <c r="C25" s="47" t="str">
        <f t="shared" si="0"/>
        <v>日</v>
      </c>
      <c r="D25" s="49" t="s">
        <v>35</v>
      </c>
      <c r="E25" s="37">
        <f t="shared" si="7"/>
        <v>46081</v>
      </c>
      <c r="F25" s="47" t="str">
        <f t="shared" si="1"/>
        <v>土</v>
      </c>
      <c r="G25" s="65">
        <f t="shared" si="8"/>
        <v>7</v>
      </c>
      <c r="H25" s="65">
        <f t="shared" si="9"/>
        <v>2</v>
      </c>
      <c r="I25" s="71">
        <f t="shared" ca="1" si="2"/>
        <v>0</v>
      </c>
      <c r="J25" s="77">
        <f t="shared" ca="1" si="3"/>
        <v>0</v>
      </c>
      <c r="K25" s="79"/>
      <c r="L25" s="83">
        <f t="shared" ca="1" si="10"/>
        <v>7</v>
      </c>
      <c r="M25" s="65">
        <f t="shared" ca="1" si="11"/>
        <v>3</v>
      </c>
      <c r="N25" s="71">
        <f t="shared" ca="1" si="12"/>
        <v>2</v>
      </c>
      <c r="O25" s="86" t="str">
        <f t="shared" ca="1" si="13"/>
        <v>×</v>
      </c>
      <c r="P25" s="29">
        <f t="shared" si="14"/>
        <v>11</v>
      </c>
      <c r="Q25" s="88" t="str">
        <f>HLOOKUP(B25,Sheet1!$C$3:$AAN$4,2,FALSE)</f>
        <v>CH7</v>
      </c>
      <c r="R25" s="88" t="str">
        <f>HLOOKUP(E25,Sheet1!$C$3:$AAN$4,2,FALSE)</f>
        <v>CN7</v>
      </c>
      <c r="S25" s="88" t="str">
        <f t="shared" si="4"/>
        <v>Sheet1!CH7:CN7</v>
      </c>
      <c r="T25" s="88" t="str">
        <f>HLOOKUP(B25,Sheet1!$C$3:$AAN$5,3,FALSE)</f>
        <v>CH6</v>
      </c>
      <c r="U25" s="88" t="str">
        <f>HLOOKUP(E25,Sheet1!$C$3:$AAN$5,3,FALSE)</f>
        <v>CN6</v>
      </c>
      <c r="V25" s="88" t="str">
        <f t="shared" si="5"/>
        <v>Sheet1!CH6:CN6</v>
      </c>
      <c r="W25" s="88"/>
    </row>
    <row r="26" spans="2:23" s="29" customFormat="1" ht="17" customHeight="1">
      <c r="B26" s="37">
        <f t="shared" si="6"/>
        <v>46082</v>
      </c>
      <c r="C26" s="47" t="str">
        <f t="shared" si="0"/>
        <v>日</v>
      </c>
      <c r="D26" s="49" t="s">
        <v>35</v>
      </c>
      <c r="E26" s="37">
        <f t="shared" si="7"/>
        <v>46088</v>
      </c>
      <c r="F26" s="47" t="str">
        <f t="shared" si="1"/>
        <v>土</v>
      </c>
      <c r="G26" s="65">
        <f t="shared" si="8"/>
        <v>7</v>
      </c>
      <c r="H26" s="65">
        <f t="shared" si="9"/>
        <v>2</v>
      </c>
      <c r="I26" s="71">
        <f t="shared" ca="1" si="2"/>
        <v>0</v>
      </c>
      <c r="J26" s="77">
        <f t="shared" ca="1" si="3"/>
        <v>0</v>
      </c>
      <c r="K26" s="79"/>
      <c r="L26" s="83">
        <f t="shared" ca="1" si="10"/>
        <v>7</v>
      </c>
      <c r="M26" s="65">
        <f t="shared" ca="1" si="11"/>
        <v>2</v>
      </c>
      <c r="N26" s="71">
        <f t="shared" ca="1" si="12"/>
        <v>2</v>
      </c>
      <c r="O26" s="86" t="str">
        <f t="shared" ca="1" si="13"/>
        <v>○</v>
      </c>
      <c r="P26" s="29">
        <f t="shared" si="14"/>
        <v>12</v>
      </c>
      <c r="Q26" s="88" t="str">
        <f>HLOOKUP(B26,Sheet1!$C$3:$AAN$4,2,FALSE)</f>
        <v>CS7</v>
      </c>
      <c r="R26" s="88" t="str">
        <f>HLOOKUP(E26,Sheet1!$C$3:$AAN$4,2,FALSE)</f>
        <v>CY7</v>
      </c>
      <c r="S26" s="29" t="str">
        <f t="shared" si="4"/>
        <v>Sheet1!CS7:CY7</v>
      </c>
      <c r="T26" s="88" t="str">
        <f>HLOOKUP(B26,Sheet1!$C$3:$AAN$5,3,FALSE)</f>
        <v>CS6</v>
      </c>
      <c r="U26" s="29" t="str">
        <f>HLOOKUP(E26,Sheet1!$C$3:$AAN$5,3,FALSE)</f>
        <v>CY6</v>
      </c>
      <c r="V26" s="88" t="str">
        <f t="shared" si="5"/>
        <v>Sheet1!CS6:CY6</v>
      </c>
    </row>
    <row r="27" spans="2:23" s="29" customFormat="1" ht="17" customHeight="1">
      <c r="B27" s="37">
        <f t="shared" si="6"/>
        <v>46089</v>
      </c>
      <c r="C27" s="47" t="str">
        <f t="shared" si="0"/>
        <v>日</v>
      </c>
      <c r="D27" s="49" t="s">
        <v>35</v>
      </c>
      <c r="E27" s="37">
        <f t="shared" si="7"/>
        <v>46095</v>
      </c>
      <c r="F27" s="47" t="str">
        <f t="shared" si="1"/>
        <v>土</v>
      </c>
      <c r="G27" s="65">
        <f t="shared" si="8"/>
        <v>7</v>
      </c>
      <c r="H27" s="65">
        <f t="shared" si="9"/>
        <v>2</v>
      </c>
      <c r="I27" s="71">
        <f t="shared" ca="1" si="2"/>
        <v>0</v>
      </c>
      <c r="J27" s="77">
        <f t="shared" ca="1" si="3"/>
        <v>0</v>
      </c>
      <c r="K27" s="79"/>
      <c r="L27" s="83">
        <f t="shared" ca="1" si="10"/>
        <v>7</v>
      </c>
      <c r="M27" s="65">
        <f t="shared" ca="1" si="11"/>
        <v>2</v>
      </c>
      <c r="N27" s="71">
        <f t="shared" ca="1" si="12"/>
        <v>2</v>
      </c>
      <c r="O27" s="86" t="str">
        <f t="shared" ca="1" si="13"/>
        <v>○</v>
      </c>
      <c r="P27" s="29">
        <f t="shared" si="14"/>
        <v>13</v>
      </c>
      <c r="Q27" s="88" t="str">
        <f>HLOOKUP(B27,Sheet1!$C$3:$AAN$4,2,FALSE)</f>
        <v>CZ7</v>
      </c>
      <c r="R27" s="88" t="str">
        <f>HLOOKUP(E27,Sheet1!$C$3:$AAN$4,2,FALSE)</f>
        <v>DF7</v>
      </c>
      <c r="S27" s="88" t="str">
        <f t="shared" si="4"/>
        <v>Sheet1!CZ7:DF7</v>
      </c>
      <c r="T27" s="88" t="str">
        <f>HLOOKUP(B27,Sheet1!$C$3:$AAN$5,3,FALSE)</f>
        <v>CZ6</v>
      </c>
      <c r="U27" s="88" t="str">
        <f>HLOOKUP(E27,Sheet1!$C$3:$AAN$5,3,FALSE)</f>
        <v>DF6</v>
      </c>
      <c r="V27" s="88" t="str">
        <f t="shared" si="5"/>
        <v>Sheet1!CZ6:DF6</v>
      </c>
      <c r="W27" s="88"/>
    </row>
    <row r="28" spans="2:23" s="29" customFormat="1" ht="17" customHeight="1">
      <c r="B28" s="37">
        <f t="shared" si="6"/>
        <v>46096</v>
      </c>
      <c r="C28" s="47" t="str">
        <f t="shared" si="0"/>
        <v>日</v>
      </c>
      <c r="D28" s="49" t="s">
        <v>35</v>
      </c>
      <c r="E28" s="37">
        <f t="shared" si="7"/>
        <v>46102</v>
      </c>
      <c r="F28" s="47" t="str">
        <f t="shared" si="1"/>
        <v>土</v>
      </c>
      <c r="G28" s="65">
        <f t="shared" si="8"/>
        <v>7</v>
      </c>
      <c r="H28" s="65">
        <f t="shared" si="9"/>
        <v>2</v>
      </c>
      <c r="I28" s="71">
        <f t="shared" ca="1" si="2"/>
        <v>0</v>
      </c>
      <c r="J28" s="77">
        <f t="shared" ca="1" si="3"/>
        <v>0</v>
      </c>
      <c r="K28" s="79" t="s">
        <v>39</v>
      </c>
      <c r="L28" s="83">
        <f t="shared" ca="1" si="10"/>
        <v>7</v>
      </c>
      <c r="M28" s="65">
        <f t="shared" ca="1" si="11"/>
        <v>3</v>
      </c>
      <c r="N28" s="71">
        <f t="shared" ca="1" si="12"/>
        <v>2</v>
      </c>
      <c r="O28" s="86" t="str">
        <f t="shared" ca="1" si="13"/>
        <v>×</v>
      </c>
      <c r="P28" s="29">
        <f t="shared" si="14"/>
        <v>14</v>
      </c>
      <c r="Q28" s="88" t="str">
        <f>HLOOKUP(B28,Sheet1!$C$3:$AAN$4,2,FALSE)</f>
        <v>DG7</v>
      </c>
      <c r="R28" s="88" t="str">
        <f>HLOOKUP(E28,Sheet1!$C$3:$AAN$4,2,FALSE)</f>
        <v>DM7</v>
      </c>
      <c r="S28" s="29" t="str">
        <f t="shared" si="4"/>
        <v>Sheet1!DG7:DM7</v>
      </c>
      <c r="T28" s="88" t="str">
        <f>HLOOKUP(B28,Sheet1!$C$3:$AAN$5,3,FALSE)</f>
        <v>DG6</v>
      </c>
      <c r="U28" s="29" t="str">
        <f>HLOOKUP(E28,Sheet1!$C$3:$AAN$5,3,FALSE)</f>
        <v>DM6</v>
      </c>
      <c r="V28" s="88" t="str">
        <f t="shared" si="5"/>
        <v>Sheet1!DG6:DM6</v>
      </c>
    </row>
    <row r="29" spans="2:23" s="29" customFormat="1" ht="17" customHeight="1">
      <c r="B29" s="37">
        <f t="shared" si="6"/>
        <v>46103</v>
      </c>
      <c r="C29" s="47" t="str">
        <f t="shared" si="0"/>
        <v>日</v>
      </c>
      <c r="D29" s="49" t="s">
        <v>35</v>
      </c>
      <c r="E29" s="37">
        <f t="shared" si="7"/>
        <v>46109</v>
      </c>
      <c r="F29" s="47" t="str">
        <f t="shared" si="1"/>
        <v>土</v>
      </c>
      <c r="G29" s="65">
        <f t="shared" si="8"/>
        <v>7</v>
      </c>
      <c r="H29" s="65">
        <f t="shared" si="9"/>
        <v>2</v>
      </c>
      <c r="I29" s="71">
        <f t="shared" ca="1" si="2"/>
        <v>0</v>
      </c>
      <c r="J29" s="77">
        <f t="shared" ca="1" si="3"/>
        <v>0</v>
      </c>
      <c r="K29" s="79"/>
      <c r="L29" s="83">
        <f t="shared" ca="1" si="10"/>
        <v>7</v>
      </c>
      <c r="M29" s="65">
        <f t="shared" ca="1" si="11"/>
        <v>2</v>
      </c>
      <c r="N29" s="71">
        <f t="shared" ca="1" si="12"/>
        <v>2</v>
      </c>
      <c r="O29" s="86" t="str">
        <f t="shared" ca="1" si="13"/>
        <v>○</v>
      </c>
      <c r="P29" s="29">
        <f t="shared" si="14"/>
        <v>15</v>
      </c>
      <c r="Q29" s="88" t="str">
        <f>HLOOKUP(B29,Sheet1!$C$3:$AAN$4,2,FALSE)</f>
        <v>DN7</v>
      </c>
      <c r="R29" s="88" t="str">
        <f>HLOOKUP(E29,Sheet1!$C$3:$AAN$4,2,FALSE)</f>
        <v>DT7</v>
      </c>
      <c r="S29" s="88" t="str">
        <f t="shared" si="4"/>
        <v>Sheet1!DN7:DT7</v>
      </c>
      <c r="T29" s="88" t="str">
        <f>HLOOKUP(B29,Sheet1!$C$3:$AAN$5,3,FALSE)</f>
        <v>DN6</v>
      </c>
      <c r="U29" s="88" t="str">
        <f>HLOOKUP(E29,Sheet1!$C$3:$AAN$5,3,FALSE)</f>
        <v>DT6</v>
      </c>
      <c r="V29" s="88" t="str">
        <f t="shared" si="5"/>
        <v>Sheet1!DN6:DT6</v>
      </c>
      <c r="W29" s="88"/>
    </row>
    <row r="30" spans="2:23" s="29" customFormat="1" ht="17" customHeight="1">
      <c r="B30" s="37">
        <f t="shared" si="6"/>
        <v>46110</v>
      </c>
      <c r="C30" s="47" t="str">
        <f t="shared" si="0"/>
        <v>日</v>
      </c>
      <c r="D30" s="49" t="s">
        <v>35</v>
      </c>
      <c r="E30" s="37">
        <f t="shared" si="7"/>
        <v>46116</v>
      </c>
      <c r="F30" s="47" t="str">
        <f t="shared" si="1"/>
        <v>土</v>
      </c>
      <c r="G30" s="65">
        <f t="shared" si="8"/>
        <v>7</v>
      </c>
      <c r="H30" s="65">
        <f t="shared" si="9"/>
        <v>2</v>
      </c>
      <c r="I30" s="71">
        <f t="shared" ca="1" si="2"/>
        <v>0</v>
      </c>
      <c r="J30" s="77">
        <f t="shared" ca="1" si="3"/>
        <v>0</v>
      </c>
      <c r="K30" s="79"/>
      <c r="L30" s="83">
        <f t="shared" ca="1" si="10"/>
        <v>7</v>
      </c>
      <c r="M30" s="65">
        <f t="shared" ca="1" si="11"/>
        <v>2</v>
      </c>
      <c r="N30" s="71">
        <f t="shared" ca="1" si="12"/>
        <v>2</v>
      </c>
      <c r="O30" s="86" t="str">
        <f t="shared" ca="1" si="13"/>
        <v>○</v>
      </c>
      <c r="P30" s="29">
        <f t="shared" si="14"/>
        <v>16</v>
      </c>
      <c r="Q30" s="88" t="str">
        <f>HLOOKUP(B30,Sheet1!$C$3:$AAN$4,2,FALSE)</f>
        <v>DU7</v>
      </c>
      <c r="R30" s="88" t="str">
        <f>HLOOKUP(E30,Sheet1!$C$3:$AAN$4,2,FALSE)</f>
        <v>EA7</v>
      </c>
      <c r="S30" s="29" t="str">
        <f t="shared" si="4"/>
        <v>Sheet1!DU7:EA7</v>
      </c>
      <c r="T30" s="88" t="str">
        <f>HLOOKUP(B30,Sheet1!$C$3:$AAN$5,3,FALSE)</f>
        <v>DU6</v>
      </c>
      <c r="U30" s="29" t="str">
        <f>HLOOKUP(E30,Sheet1!$C$3:$AAN$5,3,FALSE)</f>
        <v>EA6</v>
      </c>
      <c r="V30" s="88" t="str">
        <f t="shared" si="5"/>
        <v>Sheet1!DU6:EA6</v>
      </c>
    </row>
    <row r="31" spans="2:23" s="29" customFormat="1" ht="17" customHeight="1">
      <c r="B31" s="37">
        <f t="shared" si="6"/>
        <v>46117</v>
      </c>
      <c r="C31" s="47" t="str">
        <f t="shared" si="0"/>
        <v>日</v>
      </c>
      <c r="D31" s="49" t="s">
        <v>35</v>
      </c>
      <c r="E31" s="37">
        <f t="shared" si="7"/>
        <v>46123</v>
      </c>
      <c r="F31" s="47" t="str">
        <f t="shared" si="1"/>
        <v>土</v>
      </c>
      <c r="G31" s="65">
        <f t="shared" si="8"/>
        <v>7</v>
      </c>
      <c r="H31" s="65">
        <f t="shared" si="9"/>
        <v>2</v>
      </c>
      <c r="I31" s="71">
        <f t="shared" ca="1" si="2"/>
        <v>0</v>
      </c>
      <c r="J31" s="77">
        <f t="shared" ca="1" si="3"/>
        <v>0</v>
      </c>
      <c r="K31" s="79"/>
      <c r="L31" s="83">
        <f t="shared" ca="1" si="10"/>
        <v>7</v>
      </c>
      <c r="M31" s="65">
        <f t="shared" ca="1" si="11"/>
        <v>2</v>
      </c>
      <c r="N31" s="71">
        <f t="shared" ca="1" si="12"/>
        <v>2</v>
      </c>
      <c r="O31" s="86" t="str">
        <f t="shared" ca="1" si="13"/>
        <v>○</v>
      </c>
      <c r="P31" s="29">
        <f t="shared" si="14"/>
        <v>17</v>
      </c>
      <c r="Q31" s="88" t="str">
        <f>HLOOKUP(B31,Sheet1!$C$3:$AAN$4,2,FALSE)</f>
        <v>EB7</v>
      </c>
      <c r="R31" s="88" t="str">
        <f>HLOOKUP(E31,Sheet1!$C$3:$AAN$4,2,FALSE)</f>
        <v>EH7</v>
      </c>
      <c r="S31" s="88" t="str">
        <f t="shared" si="4"/>
        <v>Sheet1!EB7:EH7</v>
      </c>
      <c r="T31" s="88" t="str">
        <f>HLOOKUP(B31,Sheet1!$C$3:$AAN$5,3,FALSE)</f>
        <v>EB6</v>
      </c>
      <c r="U31" s="88" t="str">
        <f>HLOOKUP(E31,Sheet1!$C$3:$AAN$5,3,FALSE)</f>
        <v>EH6</v>
      </c>
      <c r="V31" s="88" t="str">
        <f t="shared" si="5"/>
        <v>Sheet1!EB6:EH6</v>
      </c>
      <c r="W31" s="88"/>
    </row>
    <row r="32" spans="2:23" s="29" customFormat="1" ht="17" customHeight="1">
      <c r="B32" s="37">
        <f t="shared" si="6"/>
        <v>46124</v>
      </c>
      <c r="C32" s="47" t="str">
        <f t="shared" si="0"/>
        <v>日</v>
      </c>
      <c r="D32" s="49" t="s">
        <v>35</v>
      </c>
      <c r="E32" s="37">
        <f t="shared" si="7"/>
        <v>46130</v>
      </c>
      <c r="F32" s="47" t="str">
        <f t="shared" si="1"/>
        <v>土</v>
      </c>
      <c r="G32" s="65">
        <f t="shared" si="8"/>
        <v>7</v>
      </c>
      <c r="H32" s="65">
        <f t="shared" si="9"/>
        <v>2</v>
      </c>
      <c r="I32" s="71">
        <f t="shared" ca="1" si="2"/>
        <v>0</v>
      </c>
      <c r="J32" s="77">
        <f t="shared" ca="1" si="3"/>
        <v>0</v>
      </c>
      <c r="K32" s="79"/>
      <c r="L32" s="83">
        <f t="shared" ca="1" si="10"/>
        <v>7</v>
      </c>
      <c r="M32" s="65">
        <f t="shared" ca="1" si="11"/>
        <v>2</v>
      </c>
      <c r="N32" s="71">
        <f t="shared" ca="1" si="12"/>
        <v>2</v>
      </c>
      <c r="O32" s="86" t="str">
        <f t="shared" ca="1" si="13"/>
        <v>○</v>
      </c>
      <c r="P32" s="29">
        <f t="shared" si="14"/>
        <v>18</v>
      </c>
      <c r="Q32" s="88" t="str">
        <f>HLOOKUP(B32,Sheet1!$C$3:$AAN$4,2,FALSE)</f>
        <v>EI7</v>
      </c>
      <c r="R32" s="88" t="str">
        <f>HLOOKUP(E32,Sheet1!$C$3:$AAN$4,2,FALSE)</f>
        <v>EO7</v>
      </c>
      <c r="S32" s="29" t="str">
        <f t="shared" si="4"/>
        <v>Sheet1!EI7:EO7</v>
      </c>
      <c r="T32" s="88" t="str">
        <f>HLOOKUP(B32,Sheet1!$C$3:$AAN$5,3,FALSE)</f>
        <v>EI6</v>
      </c>
      <c r="U32" s="29" t="str">
        <f>HLOOKUP(E32,Sheet1!$C$3:$AAN$5,3,FALSE)</f>
        <v>EO6</v>
      </c>
      <c r="V32" s="88" t="str">
        <f t="shared" si="5"/>
        <v>Sheet1!EI6:EO6</v>
      </c>
    </row>
    <row r="33" spans="2:23" s="29" customFormat="1" ht="17" customHeight="1">
      <c r="B33" s="37">
        <f t="shared" si="6"/>
        <v>46131</v>
      </c>
      <c r="C33" s="47" t="str">
        <f t="shared" si="0"/>
        <v>日</v>
      </c>
      <c r="D33" s="49" t="s">
        <v>35</v>
      </c>
      <c r="E33" s="37">
        <f t="shared" si="7"/>
        <v>46137</v>
      </c>
      <c r="F33" s="47" t="str">
        <f t="shared" si="1"/>
        <v>土</v>
      </c>
      <c r="G33" s="65">
        <f t="shared" si="8"/>
        <v>7</v>
      </c>
      <c r="H33" s="65">
        <f t="shared" si="9"/>
        <v>2</v>
      </c>
      <c r="I33" s="71">
        <f t="shared" ca="1" si="2"/>
        <v>0</v>
      </c>
      <c r="J33" s="77">
        <f t="shared" ca="1" si="3"/>
        <v>0</v>
      </c>
      <c r="K33" s="79"/>
      <c r="L33" s="83">
        <f t="shared" ca="1" si="10"/>
        <v>7</v>
      </c>
      <c r="M33" s="65">
        <f t="shared" ca="1" si="11"/>
        <v>2</v>
      </c>
      <c r="N33" s="71">
        <f t="shared" ca="1" si="12"/>
        <v>2</v>
      </c>
      <c r="O33" s="86" t="str">
        <f t="shared" ca="1" si="13"/>
        <v>○</v>
      </c>
      <c r="P33" s="29">
        <f t="shared" si="14"/>
        <v>19</v>
      </c>
      <c r="Q33" s="88" t="str">
        <f>HLOOKUP(B33,Sheet1!$C$3:$AAN$4,2,FALSE)</f>
        <v>EP7</v>
      </c>
      <c r="R33" s="88" t="str">
        <f>HLOOKUP(E33,Sheet1!$C$3:$AAN$4,2,FALSE)</f>
        <v>EV7</v>
      </c>
      <c r="S33" s="88" t="str">
        <f t="shared" si="4"/>
        <v>Sheet1!EP7:EV7</v>
      </c>
      <c r="T33" s="88" t="str">
        <f>HLOOKUP(B33,Sheet1!$C$3:$AAN$5,3,FALSE)</f>
        <v>EP6</v>
      </c>
      <c r="U33" s="88" t="str">
        <f>HLOOKUP(E33,Sheet1!$C$3:$AAN$5,3,FALSE)</f>
        <v>EV6</v>
      </c>
      <c r="V33" s="88" t="str">
        <f t="shared" si="5"/>
        <v>Sheet1!EP6:EV6</v>
      </c>
      <c r="W33" s="88"/>
    </row>
    <row r="34" spans="2:23" s="29" customFormat="1" ht="17" customHeight="1">
      <c r="B34" s="37">
        <f t="shared" si="6"/>
        <v>46138</v>
      </c>
      <c r="C34" s="47" t="str">
        <f t="shared" si="0"/>
        <v>日</v>
      </c>
      <c r="D34" s="49" t="s">
        <v>35</v>
      </c>
      <c r="E34" s="37">
        <f t="shared" si="7"/>
        <v>46144</v>
      </c>
      <c r="F34" s="47" t="str">
        <f t="shared" si="1"/>
        <v>土</v>
      </c>
      <c r="G34" s="65">
        <f t="shared" si="8"/>
        <v>7</v>
      </c>
      <c r="H34" s="65">
        <f t="shared" si="9"/>
        <v>2</v>
      </c>
      <c r="I34" s="71">
        <f t="shared" ca="1" si="2"/>
        <v>0</v>
      </c>
      <c r="J34" s="77">
        <f t="shared" ca="1" si="3"/>
        <v>0</v>
      </c>
      <c r="K34" s="79"/>
      <c r="L34" s="83">
        <f t="shared" ca="1" si="10"/>
        <v>7</v>
      </c>
      <c r="M34" s="65">
        <f t="shared" ca="1" si="11"/>
        <v>3</v>
      </c>
      <c r="N34" s="71">
        <f t="shared" ca="1" si="12"/>
        <v>2</v>
      </c>
      <c r="O34" s="86" t="str">
        <f t="shared" ca="1" si="13"/>
        <v>×</v>
      </c>
      <c r="P34" s="29">
        <f t="shared" si="14"/>
        <v>20</v>
      </c>
      <c r="Q34" s="88" t="str">
        <f>HLOOKUP(B34,Sheet1!$C$3:$AAN$4,2,FALSE)</f>
        <v>EW7</v>
      </c>
      <c r="R34" s="88" t="str">
        <f>HLOOKUP(E34,Sheet1!$C$3:$AAN$4,2,FALSE)</f>
        <v>FD7</v>
      </c>
      <c r="S34" s="29" t="str">
        <f t="shared" si="4"/>
        <v>Sheet1!EW7:FD7</v>
      </c>
      <c r="T34" s="88" t="str">
        <f>HLOOKUP(B34,Sheet1!$C$3:$AAN$5,3,FALSE)</f>
        <v>EW6</v>
      </c>
      <c r="U34" s="29" t="str">
        <f>HLOOKUP(E34,Sheet1!$C$3:$AAN$5,3,FALSE)</f>
        <v>FD6</v>
      </c>
      <c r="V34" s="88" t="str">
        <f t="shared" si="5"/>
        <v>Sheet1!EW6:FD6</v>
      </c>
    </row>
    <row r="35" spans="2:23" s="29" customFormat="1" ht="17" customHeight="1">
      <c r="B35" s="37">
        <f t="shared" si="6"/>
        <v>46145</v>
      </c>
      <c r="C35" s="47" t="str">
        <f t="shared" si="0"/>
        <v>日</v>
      </c>
      <c r="D35" s="49" t="s">
        <v>35</v>
      </c>
      <c r="E35" s="37">
        <f t="shared" si="7"/>
        <v>46151</v>
      </c>
      <c r="F35" s="47" t="str">
        <f t="shared" si="1"/>
        <v>土</v>
      </c>
      <c r="G35" s="65">
        <f t="shared" si="8"/>
        <v>7</v>
      </c>
      <c r="H35" s="65">
        <f t="shared" si="9"/>
        <v>2</v>
      </c>
      <c r="I35" s="71">
        <f t="shared" ca="1" si="2"/>
        <v>0</v>
      </c>
      <c r="J35" s="77">
        <f t="shared" ca="1" si="3"/>
        <v>0</v>
      </c>
      <c r="K35" s="79"/>
      <c r="L35" s="83">
        <f t="shared" ca="1" si="10"/>
        <v>7</v>
      </c>
      <c r="M35" s="65">
        <f t="shared" ca="1" si="11"/>
        <v>5</v>
      </c>
      <c r="N35" s="71">
        <f t="shared" ca="1" si="12"/>
        <v>2</v>
      </c>
      <c r="O35" s="86" t="str">
        <f t="shared" ca="1" si="13"/>
        <v>×</v>
      </c>
      <c r="P35" s="29">
        <f t="shared" si="14"/>
        <v>21</v>
      </c>
      <c r="Q35" s="88" t="str">
        <f>HLOOKUP(B35,Sheet1!$C$3:$AAN$4,2,FALSE)</f>
        <v>FE7</v>
      </c>
      <c r="R35" s="88" t="str">
        <f>HLOOKUP(E35,Sheet1!$C$3:$AAN$4,2,FALSE)</f>
        <v>FK7</v>
      </c>
      <c r="S35" s="88" t="str">
        <f t="shared" si="4"/>
        <v>Sheet1!FE7:FK7</v>
      </c>
      <c r="T35" s="88" t="str">
        <f>HLOOKUP(B35,Sheet1!$C$3:$AAN$5,3,FALSE)</f>
        <v>FE6</v>
      </c>
      <c r="U35" s="88" t="str">
        <f>HLOOKUP(E35,Sheet1!$C$3:$AAN$5,3,FALSE)</f>
        <v>FK6</v>
      </c>
      <c r="V35" s="88" t="str">
        <f t="shared" si="5"/>
        <v>Sheet1!FE6:FK6</v>
      </c>
      <c r="W35" s="88"/>
    </row>
    <row r="36" spans="2:23" s="29" customFormat="1" ht="17" customHeight="1">
      <c r="B36" s="37">
        <f t="shared" si="6"/>
        <v>46152</v>
      </c>
      <c r="C36" s="47" t="str">
        <f t="shared" si="0"/>
        <v>日</v>
      </c>
      <c r="D36" s="49" t="s">
        <v>35</v>
      </c>
      <c r="E36" s="37">
        <f t="shared" si="7"/>
        <v>46158</v>
      </c>
      <c r="F36" s="47" t="str">
        <f t="shared" si="1"/>
        <v>土</v>
      </c>
      <c r="G36" s="65">
        <f t="shared" si="8"/>
        <v>7</v>
      </c>
      <c r="H36" s="65">
        <f t="shared" si="9"/>
        <v>2</v>
      </c>
      <c r="I36" s="71">
        <f t="shared" ca="1" si="2"/>
        <v>0</v>
      </c>
      <c r="J36" s="77">
        <f t="shared" ca="1" si="3"/>
        <v>0</v>
      </c>
      <c r="K36" s="79"/>
      <c r="L36" s="83">
        <f t="shared" ca="1" si="10"/>
        <v>7</v>
      </c>
      <c r="M36" s="65">
        <f t="shared" ca="1" si="11"/>
        <v>2</v>
      </c>
      <c r="N36" s="71">
        <f t="shared" ca="1" si="12"/>
        <v>2</v>
      </c>
      <c r="O36" s="86" t="str">
        <f t="shared" ca="1" si="13"/>
        <v>○</v>
      </c>
      <c r="P36" s="29">
        <f t="shared" si="14"/>
        <v>22</v>
      </c>
      <c r="Q36" s="88" t="str">
        <f>HLOOKUP(B36,Sheet1!$C$3:$AAN$4,2,FALSE)</f>
        <v>FL7</v>
      </c>
      <c r="R36" s="88" t="str">
        <f>HLOOKUP(E36,Sheet1!$C$3:$AAN$4,2,FALSE)</f>
        <v>FR7</v>
      </c>
      <c r="S36" s="29" t="str">
        <f t="shared" si="4"/>
        <v>Sheet1!FL7:FR7</v>
      </c>
      <c r="T36" s="88" t="str">
        <f>HLOOKUP(B36,Sheet1!$C$3:$AAN$5,3,FALSE)</f>
        <v>FL6</v>
      </c>
      <c r="U36" s="29" t="str">
        <f>HLOOKUP(E36,Sheet1!$C$3:$AAN$5,3,FALSE)</f>
        <v>FR6</v>
      </c>
      <c r="V36" s="88" t="str">
        <f t="shared" si="5"/>
        <v>Sheet1!FL6:FR6</v>
      </c>
    </row>
    <row r="37" spans="2:23" s="29" customFormat="1" ht="17" customHeight="1">
      <c r="B37" s="37">
        <f t="shared" si="6"/>
        <v>46159</v>
      </c>
      <c r="C37" s="47" t="str">
        <f t="shared" si="0"/>
        <v>日</v>
      </c>
      <c r="D37" s="49" t="s">
        <v>35</v>
      </c>
      <c r="E37" s="37">
        <f t="shared" si="7"/>
        <v>46165</v>
      </c>
      <c r="F37" s="47" t="str">
        <f t="shared" si="1"/>
        <v>土</v>
      </c>
      <c r="G37" s="65">
        <f t="shared" si="8"/>
        <v>7</v>
      </c>
      <c r="H37" s="65">
        <f t="shared" si="9"/>
        <v>2</v>
      </c>
      <c r="I37" s="71">
        <f t="shared" ca="1" si="2"/>
        <v>0</v>
      </c>
      <c r="J37" s="77">
        <f t="shared" ca="1" si="3"/>
        <v>0</v>
      </c>
      <c r="K37" s="79"/>
      <c r="L37" s="83">
        <f t="shared" ca="1" si="10"/>
        <v>7</v>
      </c>
      <c r="M37" s="65">
        <f t="shared" ca="1" si="11"/>
        <v>2</v>
      </c>
      <c r="N37" s="71">
        <f t="shared" ca="1" si="12"/>
        <v>2</v>
      </c>
      <c r="O37" s="86" t="str">
        <f t="shared" ca="1" si="13"/>
        <v>○</v>
      </c>
      <c r="P37" s="29">
        <f t="shared" si="14"/>
        <v>23</v>
      </c>
      <c r="Q37" s="88" t="str">
        <f>HLOOKUP(B37,Sheet1!$C$3:$AAN$4,2,FALSE)</f>
        <v>FS7</v>
      </c>
      <c r="R37" s="88" t="str">
        <f>HLOOKUP(E37,Sheet1!$C$3:$AAN$4,2,FALSE)</f>
        <v>FY7</v>
      </c>
      <c r="S37" s="88" t="str">
        <f t="shared" si="4"/>
        <v>Sheet1!FS7:FY7</v>
      </c>
      <c r="T37" s="88" t="str">
        <f>HLOOKUP(B37,Sheet1!$C$3:$AAN$5,3,FALSE)</f>
        <v>FS6</v>
      </c>
      <c r="U37" s="88" t="str">
        <f>HLOOKUP(E37,Sheet1!$C$3:$AAN$5,3,FALSE)</f>
        <v>FY6</v>
      </c>
      <c r="V37" s="88" t="str">
        <f t="shared" si="5"/>
        <v>Sheet1!FS6:FY6</v>
      </c>
      <c r="W37" s="88"/>
    </row>
    <row r="38" spans="2:23" s="29" customFormat="1" ht="17" customHeight="1">
      <c r="B38" s="37">
        <f t="shared" si="6"/>
        <v>46166</v>
      </c>
      <c r="C38" s="47" t="str">
        <f t="shared" si="0"/>
        <v>日</v>
      </c>
      <c r="D38" s="49" t="s">
        <v>35</v>
      </c>
      <c r="E38" s="37">
        <f t="shared" si="7"/>
        <v>46172</v>
      </c>
      <c r="F38" s="47" t="str">
        <f t="shared" si="1"/>
        <v>土</v>
      </c>
      <c r="G38" s="65">
        <f t="shared" si="8"/>
        <v>7</v>
      </c>
      <c r="H38" s="65">
        <f t="shared" si="9"/>
        <v>2</v>
      </c>
      <c r="I38" s="71">
        <f t="shared" ca="1" si="2"/>
        <v>0</v>
      </c>
      <c r="J38" s="77">
        <f t="shared" ca="1" si="3"/>
        <v>0</v>
      </c>
      <c r="K38" s="79"/>
      <c r="L38" s="83">
        <f t="shared" ca="1" si="10"/>
        <v>7</v>
      </c>
      <c r="M38" s="65">
        <f t="shared" ca="1" si="11"/>
        <v>2</v>
      </c>
      <c r="N38" s="71">
        <f t="shared" ca="1" si="12"/>
        <v>2</v>
      </c>
      <c r="O38" s="86" t="str">
        <f t="shared" ca="1" si="13"/>
        <v>○</v>
      </c>
      <c r="P38" s="29">
        <f t="shared" si="14"/>
        <v>24</v>
      </c>
      <c r="Q38" s="88" t="str">
        <f>HLOOKUP(B38,Sheet1!$C$3:$AAN$4,2,FALSE)</f>
        <v>FZ7</v>
      </c>
      <c r="R38" s="88" t="str">
        <f>HLOOKUP(E38,Sheet1!$C$3:$AAN$4,2,FALSE)</f>
        <v>GF7</v>
      </c>
      <c r="S38" s="29" t="str">
        <f t="shared" si="4"/>
        <v>Sheet1!FZ7:GF7</v>
      </c>
      <c r="T38" s="88" t="str">
        <f>HLOOKUP(B38,Sheet1!$C$3:$AAN$5,3,FALSE)</f>
        <v>FZ6</v>
      </c>
      <c r="U38" s="29" t="str">
        <f>HLOOKUP(E38,Sheet1!$C$3:$AAN$5,3,FALSE)</f>
        <v>GF6</v>
      </c>
      <c r="V38" s="88" t="str">
        <f t="shared" si="5"/>
        <v>Sheet1!FZ6:GF6</v>
      </c>
    </row>
    <row r="39" spans="2:23" s="29" customFormat="1" ht="17" customHeight="1">
      <c r="B39" s="37">
        <f t="shared" si="6"/>
        <v>46173</v>
      </c>
      <c r="C39" s="47" t="str">
        <f t="shared" si="0"/>
        <v>日</v>
      </c>
      <c r="D39" s="49" t="s">
        <v>35</v>
      </c>
      <c r="E39" s="37">
        <f t="shared" si="7"/>
        <v>46179</v>
      </c>
      <c r="F39" s="47" t="str">
        <f t="shared" si="1"/>
        <v>土</v>
      </c>
      <c r="G39" s="65">
        <f t="shared" si="8"/>
        <v>7</v>
      </c>
      <c r="H39" s="65">
        <f t="shared" si="9"/>
        <v>2</v>
      </c>
      <c r="I39" s="71">
        <f t="shared" ca="1" si="2"/>
        <v>0</v>
      </c>
      <c r="J39" s="77">
        <f t="shared" ca="1" si="3"/>
        <v>0</v>
      </c>
      <c r="K39" s="79"/>
      <c r="L39" s="83">
        <f t="shared" ca="1" si="10"/>
        <v>7</v>
      </c>
      <c r="M39" s="65">
        <f t="shared" ca="1" si="11"/>
        <v>2</v>
      </c>
      <c r="N39" s="71">
        <f t="shared" ca="1" si="12"/>
        <v>2</v>
      </c>
      <c r="O39" s="86" t="str">
        <f t="shared" ca="1" si="13"/>
        <v>○</v>
      </c>
      <c r="P39" s="29">
        <f t="shared" si="14"/>
        <v>25</v>
      </c>
      <c r="Q39" s="88" t="str">
        <f>HLOOKUP(B39,Sheet1!$C$3:$AAN$4,2,FALSE)</f>
        <v>GG7</v>
      </c>
      <c r="R39" s="88" t="str">
        <f>HLOOKUP(E39,Sheet1!$C$3:$AAN$4,2,FALSE)</f>
        <v>GM7</v>
      </c>
      <c r="S39" s="88" t="str">
        <f t="shared" si="4"/>
        <v>Sheet1!GG7:GM7</v>
      </c>
      <c r="T39" s="88" t="str">
        <f>HLOOKUP(B39,Sheet1!$C$3:$AAN$5,3,FALSE)</f>
        <v>GG6</v>
      </c>
      <c r="U39" s="88" t="str">
        <f>HLOOKUP(E39,Sheet1!$C$3:$AAN$5,3,FALSE)</f>
        <v>GM6</v>
      </c>
      <c r="V39" s="88" t="str">
        <f t="shared" si="5"/>
        <v>Sheet1!GG6:GM6</v>
      </c>
      <c r="W39" s="88"/>
    </row>
    <row r="40" spans="2:23" s="29" customFormat="1" ht="17" customHeight="1">
      <c r="B40" s="37">
        <f t="shared" si="6"/>
        <v>46180</v>
      </c>
      <c r="C40" s="47" t="str">
        <f t="shared" si="0"/>
        <v>日</v>
      </c>
      <c r="D40" s="49" t="s">
        <v>35</v>
      </c>
      <c r="E40" s="37">
        <f t="shared" si="7"/>
        <v>46186</v>
      </c>
      <c r="F40" s="47" t="str">
        <f t="shared" si="1"/>
        <v>土</v>
      </c>
      <c r="G40" s="65">
        <f t="shared" si="8"/>
        <v>7</v>
      </c>
      <c r="H40" s="65">
        <f t="shared" si="9"/>
        <v>2</v>
      </c>
      <c r="I40" s="71">
        <f t="shared" ca="1" si="2"/>
        <v>0</v>
      </c>
      <c r="J40" s="77">
        <f t="shared" ca="1" si="3"/>
        <v>0</v>
      </c>
      <c r="K40" s="79"/>
      <c r="L40" s="83">
        <f t="shared" ca="1" si="10"/>
        <v>7</v>
      </c>
      <c r="M40" s="65">
        <f t="shared" ca="1" si="11"/>
        <v>2</v>
      </c>
      <c r="N40" s="71">
        <f t="shared" ca="1" si="12"/>
        <v>2</v>
      </c>
      <c r="O40" s="86" t="str">
        <f t="shared" ca="1" si="13"/>
        <v>○</v>
      </c>
      <c r="P40" s="29">
        <f t="shared" si="14"/>
        <v>26</v>
      </c>
      <c r="Q40" s="88" t="str">
        <f>HLOOKUP(B40,Sheet1!$C$3:$AAN$4,2,FALSE)</f>
        <v>GN7</v>
      </c>
      <c r="R40" s="88" t="str">
        <f>HLOOKUP(E40,Sheet1!$C$3:$AAN$4,2,FALSE)</f>
        <v>GT7</v>
      </c>
      <c r="S40" s="29" t="str">
        <f t="shared" si="4"/>
        <v>Sheet1!GN7:GT7</v>
      </c>
      <c r="T40" s="88" t="str">
        <f>HLOOKUP(B40,Sheet1!$C$3:$AAN$5,3,FALSE)</f>
        <v>GN6</v>
      </c>
      <c r="U40" s="29" t="str">
        <f>HLOOKUP(E40,Sheet1!$C$3:$AAN$5,3,FALSE)</f>
        <v>GT6</v>
      </c>
      <c r="V40" s="88" t="str">
        <f t="shared" si="5"/>
        <v>Sheet1!GN6:GT6</v>
      </c>
    </row>
    <row r="41" spans="2:23" ht="17" customHeight="1">
      <c r="B41" s="37">
        <f t="shared" si="6"/>
        <v>46187</v>
      </c>
      <c r="C41" s="47" t="str">
        <f t="shared" si="0"/>
        <v>日</v>
      </c>
      <c r="D41" s="49" t="s">
        <v>35</v>
      </c>
      <c r="E41" s="37">
        <f t="shared" si="7"/>
        <v>46193</v>
      </c>
      <c r="F41" s="47" t="str">
        <f t="shared" si="1"/>
        <v>土</v>
      </c>
      <c r="G41" s="65">
        <f t="shared" si="8"/>
        <v>7</v>
      </c>
      <c r="H41" s="65">
        <f t="shared" si="9"/>
        <v>2</v>
      </c>
      <c r="I41" s="71">
        <f t="shared" ca="1" si="2"/>
        <v>0</v>
      </c>
      <c r="J41" s="77">
        <f t="shared" ca="1" si="3"/>
        <v>0</v>
      </c>
      <c r="K41" s="79"/>
      <c r="L41" s="83">
        <f t="shared" ca="1" si="10"/>
        <v>7</v>
      </c>
      <c r="M41" s="65">
        <f t="shared" ca="1" si="11"/>
        <v>2</v>
      </c>
      <c r="N41" s="71">
        <f t="shared" ca="1" si="12"/>
        <v>2</v>
      </c>
      <c r="O41" s="86" t="str">
        <f t="shared" ca="1" si="13"/>
        <v>○</v>
      </c>
      <c r="P41" s="29">
        <f t="shared" si="14"/>
        <v>27</v>
      </c>
      <c r="Q41" t="str">
        <f>HLOOKUP(B41,Sheet1!$C$3:$AAN$4,2,FALSE)</f>
        <v>GU7</v>
      </c>
      <c r="R41" t="str">
        <f>HLOOKUP(E41,Sheet1!$C$3:$AAN$4,2,FALSE)</f>
        <v>HA7</v>
      </c>
      <c r="S41" t="str">
        <f t="shared" si="4"/>
        <v>Sheet1!GU7:HA7</v>
      </c>
      <c r="T41" t="str">
        <f>HLOOKUP(B41,Sheet1!$C$3:$AAN$5,3,FALSE)</f>
        <v>GU6</v>
      </c>
      <c r="U41" t="str">
        <f>HLOOKUP(E41,Sheet1!$C$3:$AAN$5,3,FALSE)</f>
        <v>HA6</v>
      </c>
      <c r="V41" t="str">
        <f t="shared" si="5"/>
        <v>Sheet1!GU6:HA6</v>
      </c>
    </row>
    <row r="42" spans="2:23" ht="17" customHeight="1">
      <c r="B42" s="37">
        <f t="shared" si="6"/>
        <v>46194</v>
      </c>
      <c r="C42" s="47" t="str">
        <f t="shared" si="0"/>
        <v>日</v>
      </c>
      <c r="D42" s="49" t="s">
        <v>35</v>
      </c>
      <c r="E42" s="37">
        <f t="shared" si="7"/>
        <v>46200</v>
      </c>
      <c r="F42" s="47" t="str">
        <f t="shared" si="1"/>
        <v>土</v>
      </c>
      <c r="G42" s="65">
        <f t="shared" si="8"/>
        <v>7</v>
      </c>
      <c r="H42" s="65">
        <f t="shared" si="9"/>
        <v>2</v>
      </c>
      <c r="I42" s="71">
        <f t="shared" ca="1" si="2"/>
        <v>0</v>
      </c>
      <c r="J42" s="77">
        <f t="shared" ca="1" si="3"/>
        <v>0</v>
      </c>
      <c r="K42" s="79"/>
      <c r="L42" s="83">
        <f t="shared" ca="1" si="10"/>
        <v>7</v>
      </c>
      <c r="M42" s="65">
        <f t="shared" ca="1" si="11"/>
        <v>2</v>
      </c>
      <c r="N42" s="71">
        <f t="shared" ca="1" si="12"/>
        <v>2</v>
      </c>
      <c r="O42" s="86" t="str">
        <f t="shared" ca="1" si="13"/>
        <v>○</v>
      </c>
      <c r="P42" s="29">
        <f t="shared" si="14"/>
        <v>28</v>
      </c>
      <c r="Q42" t="str">
        <f>HLOOKUP(B42,Sheet1!$C$3:$AAN$4,2,FALSE)</f>
        <v>HB7</v>
      </c>
      <c r="R42" t="str">
        <f>HLOOKUP(E42,Sheet1!$C$3:$AAN$4,2,FALSE)</f>
        <v>HH7</v>
      </c>
      <c r="S42" s="29" t="str">
        <f t="shared" si="4"/>
        <v>Sheet1!HB7:HH7</v>
      </c>
      <c r="T42" t="str">
        <f>HLOOKUP(B42,Sheet1!$C$3:$AAN$5,3,FALSE)</f>
        <v>HB6</v>
      </c>
      <c r="U42" s="29" t="str">
        <f>HLOOKUP(E42,Sheet1!$C$3:$AAN$5,3,FALSE)</f>
        <v>HH6</v>
      </c>
      <c r="V42" t="str">
        <f t="shared" si="5"/>
        <v>Sheet1!HB6:HH6</v>
      </c>
      <c r="W42" s="29"/>
    </row>
    <row r="43" spans="2:23" ht="17" customHeight="1">
      <c r="B43" s="37">
        <f t="shared" si="6"/>
        <v>46201</v>
      </c>
      <c r="C43" s="47" t="str">
        <f t="shared" si="0"/>
        <v>日</v>
      </c>
      <c r="D43" s="49" t="s">
        <v>35</v>
      </c>
      <c r="E43" s="37">
        <f t="shared" si="7"/>
        <v>46207</v>
      </c>
      <c r="F43" s="47" t="str">
        <f t="shared" si="1"/>
        <v>土</v>
      </c>
      <c r="G43" s="65">
        <f t="shared" si="8"/>
        <v>7</v>
      </c>
      <c r="H43" s="65">
        <f t="shared" si="9"/>
        <v>2</v>
      </c>
      <c r="I43" s="71">
        <f t="shared" ca="1" si="2"/>
        <v>0</v>
      </c>
      <c r="J43" s="77">
        <f t="shared" ca="1" si="3"/>
        <v>0</v>
      </c>
      <c r="K43" s="79"/>
      <c r="L43" s="83">
        <f t="shared" ca="1" si="10"/>
        <v>7</v>
      </c>
      <c r="M43" s="65">
        <f t="shared" ca="1" si="11"/>
        <v>2</v>
      </c>
      <c r="N43" s="71">
        <f t="shared" ca="1" si="12"/>
        <v>2</v>
      </c>
      <c r="O43" s="86" t="str">
        <f t="shared" ca="1" si="13"/>
        <v>○</v>
      </c>
      <c r="P43" s="29">
        <f t="shared" si="14"/>
        <v>29</v>
      </c>
      <c r="Q43" t="str">
        <f>HLOOKUP(B43,Sheet1!$C$3:$AAN$4,2,FALSE)</f>
        <v>HI7</v>
      </c>
      <c r="R43" t="str">
        <f>HLOOKUP(E43,Sheet1!$C$3:$AAN$4,2,FALSE)</f>
        <v>HP7</v>
      </c>
      <c r="S43" t="str">
        <f t="shared" si="4"/>
        <v>Sheet1!HI7:HP7</v>
      </c>
      <c r="T43" t="str">
        <f>HLOOKUP(B43,Sheet1!$C$3:$AAN$5,3,FALSE)</f>
        <v>HI6</v>
      </c>
      <c r="U43" t="str">
        <f>HLOOKUP(E43,Sheet1!$C$3:$AAN$5,3,FALSE)</f>
        <v>HP6</v>
      </c>
      <c r="V43" t="str">
        <f t="shared" si="5"/>
        <v>Sheet1!HI6:HP6</v>
      </c>
    </row>
    <row r="44" spans="2:23" ht="17" customHeight="1">
      <c r="B44" s="37">
        <f t="shared" si="6"/>
        <v>46208</v>
      </c>
      <c r="C44" s="47" t="str">
        <f t="shared" si="0"/>
        <v>日</v>
      </c>
      <c r="D44" s="49" t="s">
        <v>35</v>
      </c>
      <c r="E44" s="37">
        <f t="shared" si="7"/>
        <v>46214</v>
      </c>
      <c r="F44" s="47" t="str">
        <f t="shared" si="1"/>
        <v>土</v>
      </c>
      <c r="G44" s="65">
        <f t="shared" si="8"/>
        <v>7</v>
      </c>
      <c r="H44" s="65">
        <f t="shared" si="9"/>
        <v>2</v>
      </c>
      <c r="I44" s="71">
        <f t="shared" ca="1" si="2"/>
        <v>0</v>
      </c>
      <c r="J44" s="77">
        <f t="shared" ca="1" si="3"/>
        <v>0</v>
      </c>
      <c r="K44" s="79"/>
      <c r="L44" s="83">
        <f t="shared" ca="1" si="10"/>
        <v>7</v>
      </c>
      <c r="M44" s="65">
        <f t="shared" ca="1" si="11"/>
        <v>2</v>
      </c>
      <c r="N44" s="71">
        <f t="shared" ca="1" si="12"/>
        <v>2</v>
      </c>
      <c r="O44" s="86" t="str">
        <f t="shared" ca="1" si="13"/>
        <v>○</v>
      </c>
      <c r="P44" s="29">
        <f t="shared" si="14"/>
        <v>30</v>
      </c>
      <c r="Q44" t="str">
        <f>HLOOKUP(B44,Sheet1!$C$3:$AAN$4,2,FALSE)</f>
        <v>HQ7</v>
      </c>
      <c r="R44" t="str">
        <f>HLOOKUP(E44,Sheet1!$C$3:$AAN$4,2,FALSE)</f>
        <v>HW7</v>
      </c>
      <c r="S44" s="29" t="str">
        <f t="shared" si="4"/>
        <v>Sheet1!HQ7:HW7</v>
      </c>
      <c r="T44" t="str">
        <f>HLOOKUP(B44,Sheet1!$C$3:$AAN$5,3,FALSE)</f>
        <v>HQ6</v>
      </c>
      <c r="U44" s="29" t="str">
        <f>HLOOKUP(E44,Sheet1!$C$3:$AAN$5,3,FALSE)</f>
        <v>HW6</v>
      </c>
      <c r="V44" t="str">
        <f t="shared" si="5"/>
        <v>Sheet1!HQ6:HW6</v>
      </c>
      <c r="W44" s="29"/>
    </row>
    <row r="45" spans="2:23" ht="17" customHeight="1">
      <c r="B45" s="37">
        <f t="shared" si="6"/>
        <v>46215</v>
      </c>
      <c r="C45" s="47" t="str">
        <f t="shared" si="0"/>
        <v>日</v>
      </c>
      <c r="D45" s="49" t="s">
        <v>35</v>
      </c>
      <c r="E45" s="37">
        <f t="shared" si="7"/>
        <v>46221</v>
      </c>
      <c r="F45" s="47" t="str">
        <f t="shared" si="1"/>
        <v>土</v>
      </c>
      <c r="G45" s="65">
        <f t="shared" si="8"/>
        <v>7</v>
      </c>
      <c r="H45" s="65">
        <f t="shared" si="9"/>
        <v>2</v>
      </c>
      <c r="I45" s="71">
        <f t="shared" ca="1" si="2"/>
        <v>0</v>
      </c>
      <c r="J45" s="77">
        <f t="shared" ca="1" si="3"/>
        <v>0</v>
      </c>
      <c r="K45" s="79"/>
      <c r="L45" s="83">
        <f t="shared" ca="1" si="10"/>
        <v>7</v>
      </c>
      <c r="M45" s="65">
        <f t="shared" ca="1" si="11"/>
        <v>2</v>
      </c>
      <c r="N45" s="71">
        <f t="shared" ca="1" si="12"/>
        <v>2</v>
      </c>
      <c r="O45" s="86" t="str">
        <f t="shared" ca="1" si="13"/>
        <v>○</v>
      </c>
      <c r="P45" s="29">
        <f t="shared" si="14"/>
        <v>31</v>
      </c>
      <c r="Q45" t="str">
        <f>HLOOKUP(B45,Sheet1!$C$3:$AAN$4,2,FALSE)</f>
        <v>HX7</v>
      </c>
      <c r="R45" t="str">
        <f>HLOOKUP(E45,Sheet1!$C$3:$AAN$4,2,FALSE)</f>
        <v>ID7</v>
      </c>
      <c r="S45" t="str">
        <f t="shared" si="4"/>
        <v>Sheet1!HX7:ID7</v>
      </c>
      <c r="T45" t="str">
        <f>HLOOKUP(B45,Sheet1!$C$3:$AAN$5,3,FALSE)</f>
        <v>HX6</v>
      </c>
      <c r="U45" t="str">
        <f>HLOOKUP(E45,Sheet1!$C$3:$AAN$5,3,FALSE)</f>
        <v>ID6</v>
      </c>
      <c r="V45" t="str">
        <f t="shared" si="5"/>
        <v>Sheet1!HX6:ID6</v>
      </c>
    </row>
    <row r="46" spans="2:23" ht="17" customHeight="1">
      <c r="B46" s="37">
        <f t="shared" si="6"/>
        <v>46222</v>
      </c>
      <c r="C46" s="47" t="str">
        <f t="shared" si="0"/>
        <v>日</v>
      </c>
      <c r="D46" s="49" t="s">
        <v>35</v>
      </c>
      <c r="E46" s="37">
        <f t="shared" si="7"/>
        <v>46228</v>
      </c>
      <c r="F46" s="47" t="str">
        <f t="shared" si="1"/>
        <v>土</v>
      </c>
      <c r="G46" s="65">
        <f t="shared" si="8"/>
        <v>7</v>
      </c>
      <c r="H46" s="65">
        <f t="shared" si="9"/>
        <v>2</v>
      </c>
      <c r="I46" s="71">
        <f t="shared" ca="1" si="2"/>
        <v>0</v>
      </c>
      <c r="J46" s="77">
        <f t="shared" ca="1" si="3"/>
        <v>0</v>
      </c>
      <c r="K46" s="79"/>
      <c r="L46" s="83">
        <f t="shared" ca="1" si="10"/>
        <v>7</v>
      </c>
      <c r="M46" s="65">
        <f t="shared" ca="1" si="11"/>
        <v>3</v>
      </c>
      <c r="N46" s="71">
        <f t="shared" ca="1" si="12"/>
        <v>2</v>
      </c>
      <c r="O46" s="86" t="str">
        <f t="shared" ca="1" si="13"/>
        <v>×</v>
      </c>
      <c r="P46" s="29">
        <f t="shared" si="14"/>
        <v>32</v>
      </c>
      <c r="Q46" t="str">
        <f>HLOOKUP(B46,Sheet1!$C$3:$AAN$4,2,FALSE)</f>
        <v>IE7</v>
      </c>
      <c r="R46" t="str">
        <f>HLOOKUP(E46,Sheet1!$C$3:$AAN$4,2,FALSE)</f>
        <v>IK7</v>
      </c>
      <c r="S46" s="29" t="str">
        <f t="shared" si="4"/>
        <v>Sheet1!IE7:IK7</v>
      </c>
      <c r="T46" t="str">
        <f>HLOOKUP(B46,Sheet1!$C$3:$AAN$5,3,FALSE)</f>
        <v>IE6</v>
      </c>
      <c r="U46" s="29" t="str">
        <f>HLOOKUP(E46,Sheet1!$C$3:$AAN$5,3,FALSE)</f>
        <v>IK6</v>
      </c>
      <c r="V46" t="str">
        <f t="shared" si="5"/>
        <v>Sheet1!IE6:IK6</v>
      </c>
      <c r="W46" s="29"/>
    </row>
    <row r="47" spans="2:23" ht="17" customHeight="1">
      <c r="B47" s="37">
        <f t="shared" si="6"/>
        <v>46229</v>
      </c>
      <c r="C47" s="47" t="str">
        <f t="shared" si="0"/>
        <v>日</v>
      </c>
      <c r="D47" s="49" t="s">
        <v>35</v>
      </c>
      <c r="E47" s="37">
        <f t="shared" si="7"/>
        <v>46235</v>
      </c>
      <c r="F47" s="47" t="str">
        <f t="shared" si="1"/>
        <v>土</v>
      </c>
      <c r="G47" s="65">
        <f t="shared" si="8"/>
        <v>7</v>
      </c>
      <c r="H47" s="65">
        <f t="shared" si="9"/>
        <v>2</v>
      </c>
      <c r="I47" s="71">
        <f t="shared" ca="1" si="2"/>
        <v>0</v>
      </c>
      <c r="J47" s="77">
        <f t="shared" ca="1" si="3"/>
        <v>0</v>
      </c>
      <c r="K47" s="79"/>
      <c r="L47" s="83">
        <f t="shared" ca="1" si="10"/>
        <v>7</v>
      </c>
      <c r="M47" s="65">
        <f t="shared" ca="1" si="11"/>
        <v>2</v>
      </c>
      <c r="N47" s="71">
        <f t="shared" ca="1" si="12"/>
        <v>2</v>
      </c>
      <c r="O47" s="86" t="str">
        <f t="shared" ca="1" si="13"/>
        <v>○</v>
      </c>
      <c r="P47" s="29">
        <f t="shared" si="14"/>
        <v>33</v>
      </c>
      <c r="Q47" t="str">
        <f>HLOOKUP(B47,Sheet1!$C$3:$AAN$4,2,FALSE)</f>
        <v>IL7</v>
      </c>
      <c r="R47" t="str">
        <f>HLOOKUP(E47,Sheet1!$C$3:$AAN$4,2,FALSE)</f>
        <v>IR7</v>
      </c>
      <c r="S47" t="str">
        <f t="shared" si="4"/>
        <v>Sheet1!IL7:IR7</v>
      </c>
      <c r="T47" t="str">
        <f>HLOOKUP(B47,Sheet1!$C$3:$AAN$5,3,FALSE)</f>
        <v>IL6</v>
      </c>
      <c r="U47" t="str">
        <f>HLOOKUP(E47,Sheet1!$C$3:$AAN$5,3,FALSE)</f>
        <v>IR6</v>
      </c>
      <c r="V47" t="str">
        <f t="shared" si="5"/>
        <v>Sheet1!IL6:IR6</v>
      </c>
    </row>
    <row r="48" spans="2:23" ht="17" customHeight="1">
      <c r="B48" s="37">
        <f t="shared" si="6"/>
        <v>46236</v>
      </c>
      <c r="C48" s="47" t="str">
        <f t="shared" si="0"/>
        <v>日</v>
      </c>
      <c r="D48" s="49" t="s">
        <v>35</v>
      </c>
      <c r="E48" s="37">
        <f t="shared" si="7"/>
        <v>46242</v>
      </c>
      <c r="F48" s="47" t="str">
        <f t="shared" si="1"/>
        <v>土</v>
      </c>
      <c r="G48" s="65">
        <f t="shared" si="8"/>
        <v>7</v>
      </c>
      <c r="H48" s="65">
        <f t="shared" si="9"/>
        <v>2</v>
      </c>
      <c r="I48" s="71">
        <f t="shared" ca="1" si="2"/>
        <v>0</v>
      </c>
      <c r="J48" s="77">
        <f t="shared" ca="1" si="3"/>
        <v>0</v>
      </c>
      <c r="K48" s="79"/>
      <c r="L48" s="83">
        <f t="shared" ca="1" si="10"/>
        <v>7</v>
      </c>
      <c r="M48" s="65">
        <f t="shared" ca="1" si="11"/>
        <v>2</v>
      </c>
      <c r="N48" s="71">
        <f t="shared" ca="1" si="12"/>
        <v>2</v>
      </c>
      <c r="O48" s="86" t="str">
        <f t="shared" ca="1" si="13"/>
        <v>○</v>
      </c>
      <c r="P48" s="29">
        <f t="shared" si="14"/>
        <v>34</v>
      </c>
      <c r="Q48" t="str">
        <f>HLOOKUP(B48,Sheet1!$C$3:$AAN$4,2,FALSE)</f>
        <v>IS7</v>
      </c>
      <c r="R48" t="str">
        <f>HLOOKUP(E48,Sheet1!$C$3:$AAN$4,2,FALSE)</f>
        <v>IY7</v>
      </c>
      <c r="S48" s="29" t="str">
        <f t="shared" si="4"/>
        <v>Sheet1!IS7:IY7</v>
      </c>
      <c r="T48" t="str">
        <f>HLOOKUP(B48,Sheet1!$C$3:$AAN$5,3,FALSE)</f>
        <v>IS6</v>
      </c>
      <c r="U48" s="29" t="str">
        <f>HLOOKUP(E48,Sheet1!$C$3:$AAN$5,3,FALSE)</f>
        <v>IY6</v>
      </c>
      <c r="V48" t="str">
        <f t="shared" si="5"/>
        <v>Sheet1!IS6:IY6</v>
      </c>
      <c r="W48" s="29"/>
    </row>
    <row r="49" spans="2:23" ht="17" customHeight="1">
      <c r="B49" s="37">
        <f t="shared" si="6"/>
        <v>46243</v>
      </c>
      <c r="C49" s="47" t="str">
        <f t="shared" si="0"/>
        <v>日</v>
      </c>
      <c r="D49" s="49" t="s">
        <v>35</v>
      </c>
      <c r="E49" s="37">
        <f t="shared" si="7"/>
        <v>46249</v>
      </c>
      <c r="F49" s="47" t="str">
        <f t="shared" si="1"/>
        <v>土</v>
      </c>
      <c r="G49" s="65">
        <f t="shared" si="8"/>
        <v>7</v>
      </c>
      <c r="H49" s="65">
        <f t="shared" si="9"/>
        <v>2</v>
      </c>
      <c r="I49" s="71">
        <f t="shared" ca="1" si="2"/>
        <v>3</v>
      </c>
      <c r="J49" s="77">
        <f t="shared" ca="1" si="3"/>
        <v>1</v>
      </c>
      <c r="K49" s="79"/>
      <c r="L49" s="83">
        <f t="shared" ca="1" si="10"/>
        <v>4</v>
      </c>
      <c r="M49" s="65">
        <f t="shared" ca="1" si="11"/>
        <v>3</v>
      </c>
      <c r="N49" s="71">
        <f t="shared" ca="1" si="12"/>
        <v>1</v>
      </c>
      <c r="O49" s="86" t="str">
        <f t="shared" ca="1" si="13"/>
        <v>×</v>
      </c>
      <c r="P49" s="29">
        <f t="shared" si="14"/>
        <v>35</v>
      </c>
      <c r="Q49" t="str">
        <f>HLOOKUP(B49,Sheet1!$C$3:$AAN$4,2,FALSE)</f>
        <v>IZ7</v>
      </c>
      <c r="R49" t="str">
        <f>HLOOKUP(E49,Sheet1!$C$3:$AAN$4,2,FALSE)</f>
        <v>JF7</v>
      </c>
      <c r="S49" t="str">
        <f t="shared" si="4"/>
        <v>Sheet1!IZ7:JF7</v>
      </c>
      <c r="T49" t="str">
        <f>HLOOKUP(B49,Sheet1!$C$3:$AAN$5,3,FALSE)</f>
        <v>IZ6</v>
      </c>
      <c r="U49" t="str">
        <f>HLOOKUP(E49,Sheet1!$C$3:$AAN$5,3,FALSE)</f>
        <v>JF6</v>
      </c>
      <c r="V49" t="str">
        <f t="shared" si="5"/>
        <v>Sheet1!IZ6:JF6</v>
      </c>
    </row>
    <row r="50" spans="2:23" ht="17" customHeight="1">
      <c r="B50" s="37">
        <f t="shared" si="6"/>
        <v>46250</v>
      </c>
      <c r="C50" s="47" t="str">
        <f t="shared" si="0"/>
        <v>日</v>
      </c>
      <c r="D50" s="49" t="s">
        <v>35</v>
      </c>
      <c r="E50" s="37">
        <f t="shared" si="7"/>
        <v>46256</v>
      </c>
      <c r="F50" s="47" t="str">
        <f t="shared" si="1"/>
        <v>土</v>
      </c>
      <c r="G50" s="65">
        <f t="shared" si="8"/>
        <v>7</v>
      </c>
      <c r="H50" s="65">
        <f t="shared" si="9"/>
        <v>2</v>
      </c>
      <c r="I50" s="71">
        <f t="shared" ca="1" si="2"/>
        <v>0</v>
      </c>
      <c r="J50" s="77">
        <f t="shared" ca="1" si="3"/>
        <v>0</v>
      </c>
      <c r="K50" s="79"/>
      <c r="L50" s="83">
        <f t="shared" ca="1" si="10"/>
        <v>7</v>
      </c>
      <c r="M50" s="65">
        <f t="shared" ca="1" si="11"/>
        <v>2</v>
      </c>
      <c r="N50" s="71">
        <f t="shared" ca="1" si="12"/>
        <v>2</v>
      </c>
      <c r="O50" s="86" t="str">
        <f t="shared" ca="1" si="13"/>
        <v>○</v>
      </c>
      <c r="P50" s="29">
        <f t="shared" si="14"/>
        <v>36</v>
      </c>
      <c r="Q50" t="str">
        <f>HLOOKUP(B50,Sheet1!$C$3:$AAN$4,2,FALSE)</f>
        <v>JG7</v>
      </c>
      <c r="R50" t="str">
        <f>HLOOKUP(E50,Sheet1!$C$3:$AAN$4,2,FALSE)</f>
        <v>JM7</v>
      </c>
      <c r="S50" s="29" t="str">
        <f t="shared" si="4"/>
        <v>Sheet1!JG7:JM7</v>
      </c>
      <c r="T50" t="str">
        <f>HLOOKUP(B50,Sheet1!$C$3:$AAN$5,3,FALSE)</f>
        <v>JG6</v>
      </c>
      <c r="U50" s="29" t="str">
        <f>HLOOKUP(E50,Sheet1!$C$3:$AAN$5,3,FALSE)</f>
        <v>JM6</v>
      </c>
      <c r="V50" t="str">
        <f t="shared" si="5"/>
        <v>Sheet1!JG6:JM6</v>
      </c>
      <c r="W50" s="29"/>
    </row>
    <row r="51" spans="2:23" ht="17" customHeight="1">
      <c r="B51" s="37">
        <f t="shared" si="6"/>
        <v>46257</v>
      </c>
      <c r="C51" s="47" t="str">
        <f t="shared" si="0"/>
        <v>日</v>
      </c>
      <c r="D51" s="49" t="s">
        <v>35</v>
      </c>
      <c r="E51" s="37">
        <f t="shared" si="7"/>
        <v>46263</v>
      </c>
      <c r="F51" s="47" t="str">
        <f t="shared" si="1"/>
        <v>土</v>
      </c>
      <c r="G51" s="65">
        <f t="shared" si="8"/>
        <v>7</v>
      </c>
      <c r="H51" s="65">
        <f t="shared" si="9"/>
        <v>2</v>
      </c>
      <c r="I51" s="71">
        <f t="shared" ca="1" si="2"/>
        <v>0</v>
      </c>
      <c r="J51" s="77">
        <f t="shared" ca="1" si="3"/>
        <v>0</v>
      </c>
      <c r="K51" s="79"/>
      <c r="L51" s="83">
        <f t="shared" ca="1" si="10"/>
        <v>7</v>
      </c>
      <c r="M51" s="65">
        <f t="shared" ca="1" si="11"/>
        <v>2</v>
      </c>
      <c r="N51" s="71">
        <f t="shared" ca="1" si="12"/>
        <v>2</v>
      </c>
      <c r="O51" s="86" t="str">
        <f t="shared" ca="1" si="13"/>
        <v>○</v>
      </c>
      <c r="P51" s="29">
        <f t="shared" si="14"/>
        <v>37</v>
      </c>
      <c r="Q51" t="str">
        <f>HLOOKUP(B51,Sheet1!$C$3:$AAN$4,2,FALSE)</f>
        <v>JN7</v>
      </c>
      <c r="R51" t="str">
        <f>HLOOKUP(E51,Sheet1!$C$3:$AAN$4,2,FALSE)</f>
        <v>JT7</v>
      </c>
      <c r="S51" t="str">
        <f t="shared" si="4"/>
        <v>Sheet1!JN7:JT7</v>
      </c>
      <c r="T51" t="str">
        <f>HLOOKUP(B51,Sheet1!$C$3:$AAN$5,3,FALSE)</f>
        <v>JN6</v>
      </c>
      <c r="U51" t="str">
        <f>HLOOKUP(E51,Sheet1!$C$3:$AAN$5,3,FALSE)</f>
        <v>JT6</v>
      </c>
      <c r="V51" t="str">
        <f t="shared" si="5"/>
        <v>Sheet1!JN6:JT6</v>
      </c>
    </row>
    <row r="52" spans="2:23" ht="17" customHeight="1">
      <c r="B52" s="37">
        <f t="shared" si="6"/>
        <v>46264</v>
      </c>
      <c r="C52" s="47" t="str">
        <f t="shared" si="0"/>
        <v>日</v>
      </c>
      <c r="D52" s="49" t="s">
        <v>35</v>
      </c>
      <c r="E52" s="37">
        <f t="shared" si="7"/>
        <v>46270</v>
      </c>
      <c r="F52" s="47" t="str">
        <f t="shared" si="1"/>
        <v>土</v>
      </c>
      <c r="G52" s="65">
        <f t="shared" si="8"/>
        <v>7</v>
      </c>
      <c r="H52" s="65">
        <f t="shared" si="9"/>
        <v>2</v>
      </c>
      <c r="I52" s="71">
        <f t="shared" ca="1" si="2"/>
        <v>0</v>
      </c>
      <c r="J52" s="77">
        <f t="shared" ca="1" si="3"/>
        <v>0</v>
      </c>
      <c r="K52" s="79"/>
      <c r="L52" s="83">
        <f t="shared" ca="1" si="10"/>
        <v>7</v>
      </c>
      <c r="M52" s="65">
        <f t="shared" ca="1" si="11"/>
        <v>2</v>
      </c>
      <c r="N52" s="71">
        <f t="shared" ca="1" si="12"/>
        <v>2</v>
      </c>
      <c r="O52" s="86" t="str">
        <f t="shared" ca="1" si="13"/>
        <v>○</v>
      </c>
      <c r="P52" s="29">
        <f t="shared" si="14"/>
        <v>38</v>
      </c>
      <c r="Q52" t="str">
        <f>HLOOKUP(B52,Sheet1!$C$3:$AAN$4,2,FALSE)</f>
        <v>JU7</v>
      </c>
      <c r="R52" t="str">
        <f>HLOOKUP(E52,Sheet1!$C$3:$AAN$4,2,FALSE)</f>
        <v>KA7</v>
      </c>
      <c r="S52" s="29" t="str">
        <f t="shared" si="4"/>
        <v>Sheet1!JU7:KA7</v>
      </c>
      <c r="T52" t="str">
        <f>HLOOKUP(B52,Sheet1!$C$3:$AAN$5,3,FALSE)</f>
        <v>JU6</v>
      </c>
      <c r="U52" s="29" t="str">
        <f>HLOOKUP(E52,Sheet1!$C$3:$AAN$5,3,FALSE)</f>
        <v>KA6</v>
      </c>
      <c r="V52" t="str">
        <f t="shared" si="5"/>
        <v>Sheet1!JU6:KA6</v>
      </c>
      <c r="W52" s="29"/>
    </row>
    <row r="53" spans="2:23" ht="17" customHeight="1">
      <c r="B53" s="37">
        <f t="shared" si="6"/>
        <v>46271</v>
      </c>
      <c r="C53" s="47" t="str">
        <f t="shared" si="0"/>
        <v>日</v>
      </c>
      <c r="D53" s="49" t="s">
        <v>35</v>
      </c>
      <c r="E53" s="37">
        <f t="shared" si="7"/>
        <v>46277</v>
      </c>
      <c r="F53" s="47" t="str">
        <f t="shared" si="1"/>
        <v>土</v>
      </c>
      <c r="G53" s="65">
        <f t="shared" si="8"/>
        <v>7</v>
      </c>
      <c r="H53" s="65">
        <f t="shared" si="9"/>
        <v>2</v>
      </c>
      <c r="I53" s="71">
        <f t="shared" ca="1" si="2"/>
        <v>0</v>
      </c>
      <c r="J53" s="77">
        <f t="shared" ca="1" si="3"/>
        <v>0</v>
      </c>
      <c r="K53" s="79"/>
      <c r="L53" s="83">
        <f t="shared" ca="1" si="10"/>
        <v>7</v>
      </c>
      <c r="M53" s="65">
        <f t="shared" ca="1" si="11"/>
        <v>2</v>
      </c>
      <c r="N53" s="71">
        <f t="shared" ca="1" si="12"/>
        <v>2</v>
      </c>
      <c r="O53" s="86" t="str">
        <f t="shared" ca="1" si="13"/>
        <v>○</v>
      </c>
      <c r="P53" s="29">
        <f t="shared" si="14"/>
        <v>39</v>
      </c>
      <c r="Q53" t="str">
        <f>HLOOKUP(B53,Sheet1!$C$3:$AAN$4,2,FALSE)</f>
        <v>KB7</v>
      </c>
      <c r="R53" t="str">
        <f>HLOOKUP(E53,Sheet1!$C$3:$AAN$4,2,FALSE)</f>
        <v>KH7</v>
      </c>
      <c r="S53" t="str">
        <f t="shared" si="4"/>
        <v>Sheet1!KB7:KH7</v>
      </c>
      <c r="T53" t="str">
        <f>HLOOKUP(B53,Sheet1!$C$3:$AAN$5,3,FALSE)</f>
        <v>KB6</v>
      </c>
      <c r="U53" t="str">
        <f>HLOOKUP(E53,Sheet1!$C$3:$AAN$5,3,FALSE)</f>
        <v>KH6</v>
      </c>
      <c r="V53" t="str">
        <f t="shared" si="5"/>
        <v>Sheet1!KB6:KH6</v>
      </c>
    </row>
    <row r="54" spans="2:23" ht="17" customHeight="1">
      <c r="B54" s="37">
        <f t="shared" si="6"/>
        <v>46278</v>
      </c>
      <c r="C54" s="47" t="str">
        <f t="shared" si="0"/>
        <v>日</v>
      </c>
      <c r="D54" s="49" t="s">
        <v>35</v>
      </c>
      <c r="E54" s="37">
        <f t="shared" si="7"/>
        <v>46284</v>
      </c>
      <c r="F54" s="47" t="str">
        <f t="shared" si="1"/>
        <v>土</v>
      </c>
      <c r="G54" s="65">
        <f t="shared" si="8"/>
        <v>7</v>
      </c>
      <c r="H54" s="65">
        <f t="shared" si="9"/>
        <v>2</v>
      </c>
      <c r="I54" s="71">
        <f t="shared" ca="1" si="2"/>
        <v>0</v>
      </c>
      <c r="J54" s="77">
        <f t="shared" ca="1" si="3"/>
        <v>0</v>
      </c>
      <c r="K54" s="79"/>
      <c r="L54" s="83">
        <f t="shared" ca="1" si="10"/>
        <v>7</v>
      </c>
      <c r="M54" s="65">
        <f t="shared" ca="1" si="11"/>
        <v>2</v>
      </c>
      <c r="N54" s="71">
        <f t="shared" ca="1" si="12"/>
        <v>2</v>
      </c>
      <c r="O54" s="86" t="str">
        <f t="shared" ca="1" si="13"/>
        <v>○</v>
      </c>
      <c r="P54" s="29">
        <f t="shared" si="14"/>
        <v>40</v>
      </c>
      <c r="Q54" t="str">
        <f>HLOOKUP(B54,Sheet1!$C$3:$AAN$4,2,FALSE)</f>
        <v>KI7</v>
      </c>
      <c r="R54" t="str">
        <f>HLOOKUP(E54,Sheet1!$C$3:$AAN$4,2,FALSE)</f>
        <v>KO7</v>
      </c>
      <c r="S54" s="29" t="str">
        <f t="shared" si="4"/>
        <v>Sheet1!KI7:KO7</v>
      </c>
      <c r="T54" t="str">
        <f>HLOOKUP(B54,Sheet1!$C$3:$AAN$5,3,FALSE)</f>
        <v>KI6</v>
      </c>
      <c r="U54" s="29" t="str">
        <f>HLOOKUP(E54,Sheet1!$C$3:$AAN$5,3,FALSE)</f>
        <v>KO6</v>
      </c>
      <c r="V54" t="str">
        <f t="shared" si="5"/>
        <v>Sheet1!KI6:KO6</v>
      </c>
      <c r="W54" s="29"/>
    </row>
    <row r="55" spans="2:23" ht="17" customHeight="1">
      <c r="B55" s="37">
        <f t="shared" si="6"/>
        <v>46285</v>
      </c>
      <c r="C55" s="47" t="str">
        <f t="shared" si="0"/>
        <v>日</v>
      </c>
      <c r="D55" s="49" t="s">
        <v>35</v>
      </c>
      <c r="E55" s="37">
        <f t="shared" si="7"/>
        <v>46291</v>
      </c>
      <c r="F55" s="47" t="str">
        <f t="shared" si="1"/>
        <v>土</v>
      </c>
      <c r="G55" s="65">
        <f t="shared" si="8"/>
        <v>7</v>
      </c>
      <c r="H55" s="65">
        <f t="shared" si="9"/>
        <v>2</v>
      </c>
      <c r="I55" s="71">
        <f t="shared" ca="1" si="2"/>
        <v>0</v>
      </c>
      <c r="J55" s="77">
        <f t="shared" ca="1" si="3"/>
        <v>0</v>
      </c>
      <c r="K55" s="79"/>
      <c r="L55" s="83">
        <f t="shared" ca="1" si="10"/>
        <v>7</v>
      </c>
      <c r="M55" s="65">
        <f t="shared" ca="1" si="11"/>
        <v>5</v>
      </c>
      <c r="N55" s="71">
        <f t="shared" ca="1" si="12"/>
        <v>2</v>
      </c>
      <c r="O55" s="86" t="str">
        <f t="shared" ca="1" si="13"/>
        <v>×</v>
      </c>
      <c r="P55" s="29">
        <f t="shared" si="14"/>
        <v>41</v>
      </c>
      <c r="Q55" t="str">
        <f>HLOOKUP(B55,Sheet1!$C$3:$AAN$4,2,FALSE)</f>
        <v>KP7</v>
      </c>
      <c r="R55" t="str">
        <f>HLOOKUP(E55,Sheet1!$C$3:$AAN$4,2,FALSE)</f>
        <v>KV7</v>
      </c>
      <c r="S55" t="str">
        <f t="shared" si="4"/>
        <v>Sheet1!KP7:KV7</v>
      </c>
      <c r="T55" t="str">
        <f>HLOOKUP(B55,Sheet1!$C$3:$AAN$5,3,FALSE)</f>
        <v>KP6</v>
      </c>
      <c r="U55" t="str">
        <f>HLOOKUP(E55,Sheet1!$C$3:$AAN$5,3,FALSE)</f>
        <v>KV6</v>
      </c>
      <c r="V55" t="str">
        <f t="shared" si="5"/>
        <v>Sheet1!KP6:KV6</v>
      </c>
    </row>
    <row r="56" spans="2:23" ht="17" customHeight="1">
      <c r="B56" s="37">
        <f t="shared" si="6"/>
        <v>46292</v>
      </c>
      <c r="C56" s="47" t="str">
        <f t="shared" si="0"/>
        <v>日</v>
      </c>
      <c r="D56" s="49" t="s">
        <v>35</v>
      </c>
      <c r="E56" s="37">
        <f t="shared" si="7"/>
        <v>46298</v>
      </c>
      <c r="F56" s="47" t="str">
        <f t="shared" si="1"/>
        <v>土</v>
      </c>
      <c r="G56" s="65">
        <f t="shared" si="8"/>
        <v>7</v>
      </c>
      <c r="H56" s="65">
        <f t="shared" si="9"/>
        <v>2</v>
      </c>
      <c r="I56" s="71">
        <f t="shared" ca="1" si="2"/>
        <v>0</v>
      </c>
      <c r="J56" s="77">
        <f t="shared" ca="1" si="3"/>
        <v>0</v>
      </c>
      <c r="K56" s="79"/>
      <c r="L56" s="83">
        <f t="shared" ca="1" si="10"/>
        <v>7</v>
      </c>
      <c r="M56" s="65">
        <f t="shared" ca="1" si="11"/>
        <v>2</v>
      </c>
      <c r="N56" s="71">
        <f t="shared" ca="1" si="12"/>
        <v>2</v>
      </c>
      <c r="O56" s="86" t="str">
        <f t="shared" ca="1" si="13"/>
        <v>○</v>
      </c>
      <c r="P56" s="29">
        <f t="shared" si="14"/>
        <v>42</v>
      </c>
      <c r="Q56" t="str">
        <f>HLOOKUP(B56,Sheet1!$C$3:$AAN$4,2,FALSE)</f>
        <v>KW7</v>
      </c>
      <c r="R56" t="str">
        <f>HLOOKUP(E56,Sheet1!$C$3:$AAN$4,2,FALSE)</f>
        <v>LD7</v>
      </c>
      <c r="S56" s="29" t="str">
        <f t="shared" si="4"/>
        <v>Sheet1!KW7:LD7</v>
      </c>
      <c r="T56" t="str">
        <f>HLOOKUP(B56,Sheet1!$C$3:$AAN$5,3,FALSE)</f>
        <v>KW6</v>
      </c>
      <c r="U56" s="29" t="str">
        <f>HLOOKUP(E56,Sheet1!$C$3:$AAN$5,3,FALSE)</f>
        <v>LD6</v>
      </c>
      <c r="V56" t="str">
        <f t="shared" si="5"/>
        <v>Sheet1!KW6:LD6</v>
      </c>
      <c r="W56" s="29"/>
    </row>
    <row r="57" spans="2:23" ht="17" customHeight="1">
      <c r="B57" s="37">
        <f t="shared" si="6"/>
        <v>46299</v>
      </c>
      <c r="C57" s="47" t="str">
        <f t="shared" si="0"/>
        <v>日</v>
      </c>
      <c r="D57" s="49" t="s">
        <v>35</v>
      </c>
      <c r="E57" s="37">
        <f t="shared" si="7"/>
        <v>46305</v>
      </c>
      <c r="F57" s="47" t="str">
        <f t="shared" si="1"/>
        <v>土</v>
      </c>
      <c r="G57" s="65">
        <f t="shared" si="8"/>
        <v>7</v>
      </c>
      <c r="H57" s="65">
        <f t="shared" si="9"/>
        <v>2</v>
      </c>
      <c r="I57" s="71">
        <f t="shared" ca="1" si="2"/>
        <v>0</v>
      </c>
      <c r="J57" s="77">
        <f t="shared" ca="1" si="3"/>
        <v>0</v>
      </c>
      <c r="K57" s="79"/>
      <c r="L57" s="83">
        <f t="shared" ca="1" si="10"/>
        <v>7</v>
      </c>
      <c r="M57" s="65">
        <f t="shared" ca="1" si="11"/>
        <v>2</v>
      </c>
      <c r="N57" s="71">
        <f t="shared" ca="1" si="12"/>
        <v>2</v>
      </c>
      <c r="O57" s="86" t="str">
        <f t="shared" ca="1" si="13"/>
        <v>○</v>
      </c>
      <c r="P57" s="29">
        <f t="shared" si="14"/>
        <v>43</v>
      </c>
      <c r="Q57" t="str">
        <f>HLOOKUP(B57,Sheet1!$C$3:$AAN$4,2,FALSE)</f>
        <v>LE7</v>
      </c>
      <c r="R57" t="str">
        <f>HLOOKUP(E57,Sheet1!$C$3:$AAN$4,2,FALSE)</f>
        <v>LK7</v>
      </c>
      <c r="S57" t="str">
        <f t="shared" si="4"/>
        <v>Sheet1!LE7:LK7</v>
      </c>
      <c r="T57" t="str">
        <f>HLOOKUP(B57,Sheet1!$C$3:$AAN$5,3,FALSE)</f>
        <v>LE6</v>
      </c>
      <c r="U57" t="str">
        <f>HLOOKUP(E57,Sheet1!$C$3:$AAN$5,3,FALSE)</f>
        <v>LK6</v>
      </c>
      <c r="V57" t="str">
        <f t="shared" si="5"/>
        <v>Sheet1!LE6:LK6</v>
      </c>
    </row>
    <row r="58" spans="2:23" ht="17" customHeight="1">
      <c r="B58" s="37">
        <f t="shared" si="6"/>
        <v>46306</v>
      </c>
      <c r="C58" s="47" t="str">
        <f t="shared" si="0"/>
        <v>日</v>
      </c>
      <c r="D58" s="49" t="s">
        <v>35</v>
      </c>
      <c r="E58" s="37">
        <f t="shared" si="7"/>
        <v>46312</v>
      </c>
      <c r="F58" s="47" t="str">
        <f t="shared" si="1"/>
        <v>土</v>
      </c>
      <c r="G58" s="65">
        <f t="shared" si="8"/>
        <v>7</v>
      </c>
      <c r="H58" s="65">
        <f t="shared" si="9"/>
        <v>2</v>
      </c>
      <c r="I58" s="71">
        <f t="shared" ca="1" si="2"/>
        <v>0</v>
      </c>
      <c r="J58" s="77">
        <f t="shared" ca="1" si="3"/>
        <v>0</v>
      </c>
      <c r="K58" s="79"/>
      <c r="L58" s="83">
        <f t="shared" ca="1" si="10"/>
        <v>7</v>
      </c>
      <c r="M58" s="65">
        <f t="shared" ca="1" si="11"/>
        <v>3</v>
      </c>
      <c r="N58" s="71">
        <f t="shared" ca="1" si="12"/>
        <v>2</v>
      </c>
      <c r="O58" s="86" t="str">
        <f t="shared" ca="1" si="13"/>
        <v>×</v>
      </c>
      <c r="P58" s="29">
        <f t="shared" si="14"/>
        <v>44</v>
      </c>
      <c r="Q58" t="str">
        <f>HLOOKUP(B58,Sheet1!$C$3:$AAN$4,2,FALSE)</f>
        <v>LL7</v>
      </c>
      <c r="R58" t="str">
        <f>HLOOKUP(E58,Sheet1!$C$3:$AAN$4,2,FALSE)</f>
        <v>LR7</v>
      </c>
      <c r="S58" s="29" t="str">
        <f t="shared" si="4"/>
        <v>Sheet1!LL7:LR7</v>
      </c>
      <c r="T58" t="str">
        <f>HLOOKUP(B58,Sheet1!$C$3:$AAN$5,3,FALSE)</f>
        <v>LL6</v>
      </c>
      <c r="U58" s="29" t="str">
        <f>HLOOKUP(E58,Sheet1!$C$3:$AAN$5,3,FALSE)</f>
        <v>LR6</v>
      </c>
      <c r="V58" t="str">
        <f t="shared" si="5"/>
        <v>Sheet1!LL6:LR6</v>
      </c>
      <c r="W58" s="29"/>
    </row>
    <row r="59" spans="2:23" ht="17" customHeight="1">
      <c r="B59" s="37">
        <f t="shared" si="6"/>
        <v>46313</v>
      </c>
      <c r="C59" s="47" t="str">
        <f t="shared" si="0"/>
        <v>日</v>
      </c>
      <c r="D59" s="49" t="s">
        <v>35</v>
      </c>
      <c r="E59" s="37">
        <f t="shared" si="7"/>
        <v>46319</v>
      </c>
      <c r="F59" s="47" t="str">
        <f t="shared" si="1"/>
        <v>土</v>
      </c>
      <c r="G59" s="65">
        <f t="shared" si="8"/>
        <v>7</v>
      </c>
      <c r="H59" s="65">
        <f t="shared" si="9"/>
        <v>2</v>
      </c>
      <c r="I59" s="71">
        <f t="shared" ca="1" si="2"/>
        <v>0</v>
      </c>
      <c r="J59" s="77">
        <f t="shared" ca="1" si="3"/>
        <v>0</v>
      </c>
      <c r="K59" s="79"/>
      <c r="L59" s="83">
        <f t="shared" ca="1" si="10"/>
        <v>7</v>
      </c>
      <c r="M59" s="65">
        <f t="shared" ca="1" si="11"/>
        <v>2</v>
      </c>
      <c r="N59" s="71">
        <f t="shared" ca="1" si="12"/>
        <v>2</v>
      </c>
      <c r="O59" s="86" t="str">
        <f t="shared" ca="1" si="13"/>
        <v>○</v>
      </c>
      <c r="P59" s="29">
        <f t="shared" si="14"/>
        <v>45</v>
      </c>
      <c r="Q59" t="str">
        <f>HLOOKUP(B59,Sheet1!$C$3:$AAN$4,2,FALSE)</f>
        <v>LS7</v>
      </c>
      <c r="R59" t="str">
        <f>HLOOKUP(E59,Sheet1!$C$3:$AAN$4,2,FALSE)</f>
        <v>LY7</v>
      </c>
      <c r="S59" t="str">
        <f t="shared" si="4"/>
        <v>Sheet1!LS7:LY7</v>
      </c>
      <c r="T59" t="str">
        <f>HLOOKUP(B59,Sheet1!$C$3:$AAN$5,3,FALSE)</f>
        <v>LS6</v>
      </c>
      <c r="U59" t="str">
        <f>HLOOKUP(E59,Sheet1!$C$3:$AAN$5,3,FALSE)</f>
        <v>LY6</v>
      </c>
      <c r="V59" t="str">
        <f t="shared" si="5"/>
        <v>Sheet1!LS6:LY6</v>
      </c>
    </row>
    <row r="60" spans="2:23" ht="17" customHeight="1">
      <c r="B60" s="37">
        <f t="shared" si="6"/>
        <v>46320</v>
      </c>
      <c r="C60" s="47" t="str">
        <f t="shared" si="0"/>
        <v>日</v>
      </c>
      <c r="D60" s="49" t="s">
        <v>35</v>
      </c>
      <c r="E60" s="37">
        <f t="shared" si="7"/>
        <v>46326</v>
      </c>
      <c r="F60" s="47" t="str">
        <f t="shared" si="1"/>
        <v>土</v>
      </c>
      <c r="G60" s="65">
        <f t="shared" si="8"/>
        <v>7</v>
      </c>
      <c r="H60" s="65">
        <f t="shared" si="9"/>
        <v>2</v>
      </c>
      <c r="I60" s="71">
        <f t="shared" ca="1" si="2"/>
        <v>0</v>
      </c>
      <c r="J60" s="77">
        <f t="shared" ca="1" si="3"/>
        <v>0</v>
      </c>
      <c r="K60" s="79"/>
      <c r="L60" s="83">
        <f t="shared" ca="1" si="10"/>
        <v>7</v>
      </c>
      <c r="M60" s="65">
        <f t="shared" ca="1" si="11"/>
        <v>2</v>
      </c>
      <c r="N60" s="71">
        <f t="shared" ca="1" si="12"/>
        <v>2</v>
      </c>
      <c r="O60" s="86" t="str">
        <f t="shared" ca="1" si="13"/>
        <v>○</v>
      </c>
      <c r="P60" s="29">
        <f t="shared" si="14"/>
        <v>46</v>
      </c>
      <c r="Q60" t="str">
        <f>HLOOKUP(B60,Sheet1!$C$3:$AAN$4,2,FALSE)</f>
        <v>LZ7</v>
      </c>
      <c r="R60" t="str">
        <f>HLOOKUP(E60,Sheet1!$C$3:$AAN$4,2,FALSE)</f>
        <v>MF7</v>
      </c>
      <c r="S60" s="29" t="str">
        <f t="shared" si="4"/>
        <v>Sheet1!LZ7:MF7</v>
      </c>
      <c r="T60" t="str">
        <f>HLOOKUP(B60,Sheet1!$C$3:$AAN$5,3,FALSE)</f>
        <v>LZ6</v>
      </c>
      <c r="U60" s="29" t="str">
        <f>HLOOKUP(E60,Sheet1!$C$3:$AAN$5,3,FALSE)</f>
        <v>MF6</v>
      </c>
      <c r="V60" t="str">
        <f t="shared" si="5"/>
        <v>Sheet1!LZ6:MF6</v>
      </c>
      <c r="W60" s="29"/>
    </row>
    <row r="61" spans="2:23" ht="17" customHeight="1">
      <c r="B61" s="37">
        <f t="shared" si="6"/>
        <v>46327</v>
      </c>
      <c r="C61" s="47" t="str">
        <f t="shared" si="0"/>
        <v>日</v>
      </c>
      <c r="D61" s="49" t="s">
        <v>35</v>
      </c>
      <c r="E61" s="37">
        <f t="shared" si="7"/>
        <v>46333</v>
      </c>
      <c r="F61" s="47" t="str">
        <f t="shared" si="1"/>
        <v>土</v>
      </c>
      <c r="G61" s="65">
        <f t="shared" si="8"/>
        <v>7</v>
      </c>
      <c r="H61" s="65">
        <f t="shared" si="9"/>
        <v>2</v>
      </c>
      <c r="I61" s="71">
        <f t="shared" ca="1" si="2"/>
        <v>0</v>
      </c>
      <c r="J61" s="77">
        <f t="shared" ca="1" si="3"/>
        <v>0</v>
      </c>
      <c r="K61" s="79"/>
      <c r="L61" s="83">
        <f t="shared" ca="1" si="10"/>
        <v>7</v>
      </c>
      <c r="M61" s="65">
        <f t="shared" ca="1" si="11"/>
        <v>3</v>
      </c>
      <c r="N61" s="71">
        <f t="shared" ca="1" si="12"/>
        <v>2</v>
      </c>
      <c r="O61" s="86" t="str">
        <f t="shared" ca="1" si="13"/>
        <v>×</v>
      </c>
      <c r="P61" s="29">
        <f t="shared" si="14"/>
        <v>47</v>
      </c>
      <c r="Q61" t="str">
        <f>HLOOKUP(B61,Sheet1!$C$3:$AAN$4,2,FALSE)</f>
        <v>MG7</v>
      </c>
      <c r="R61" t="str">
        <f>HLOOKUP(E61,Sheet1!$C$3:$AAN$4,2,FALSE)</f>
        <v>MM7</v>
      </c>
      <c r="S61" t="str">
        <f t="shared" si="4"/>
        <v>Sheet1!MG7:MM7</v>
      </c>
      <c r="T61" t="str">
        <f>HLOOKUP(B61,Sheet1!$C$3:$AAN$5,3,FALSE)</f>
        <v>MG6</v>
      </c>
      <c r="U61" t="str">
        <f>HLOOKUP(E61,Sheet1!$C$3:$AAN$5,3,FALSE)</f>
        <v>MM6</v>
      </c>
      <c r="V61" t="str">
        <f t="shared" si="5"/>
        <v>Sheet1!MG6:MM6</v>
      </c>
    </row>
    <row r="62" spans="2:23" ht="17" customHeight="1">
      <c r="B62" s="37">
        <f t="shared" si="6"/>
        <v>46334</v>
      </c>
      <c r="C62" s="47" t="str">
        <f t="shared" si="0"/>
        <v>日</v>
      </c>
      <c r="D62" s="49" t="s">
        <v>35</v>
      </c>
      <c r="E62" s="37">
        <f t="shared" si="7"/>
        <v>46340</v>
      </c>
      <c r="F62" s="47" t="str">
        <f t="shared" si="1"/>
        <v>土</v>
      </c>
      <c r="G62" s="65">
        <f t="shared" si="8"/>
        <v>7</v>
      </c>
      <c r="H62" s="65">
        <f t="shared" si="9"/>
        <v>2</v>
      </c>
      <c r="I62" s="71">
        <f t="shared" ca="1" si="2"/>
        <v>0</v>
      </c>
      <c r="J62" s="77">
        <f t="shared" ca="1" si="3"/>
        <v>0</v>
      </c>
      <c r="K62" s="79"/>
      <c r="L62" s="83">
        <f t="shared" ca="1" si="10"/>
        <v>7</v>
      </c>
      <c r="M62" s="65">
        <f t="shared" ca="1" si="11"/>
        <v>2</v>
      </c>
      <c r="N62" s="71">
        <f t="shared" ca="1" si="12"/>
        <v>2</v>
      </c>
      <c r="O62" s="86" t="str">
        <f t="shared" ca="1" si="13"/>
        <v>○</v>
      </c>
      <c r="P62" s="29">
        <f t="shared" si="14"/>
        <v>48</v>
      </c>
      <c r="Q62" t="str">
        <f>HLOOKUP(B62,Sheet1!$C$3:$AAN$4,2,FALSE)</f>
        <v>MN7</v>
      </c>
      <c r="R62" t="str">
        <f>HLOOKUP(E62,Sheet1!$C$3:$AAN$4,2,FALSE)</f>
        <v>MT7</v>
      </c>
      <c r="S62" s="29" t="str">
        <f t="shared" si="4"/>
        <v>Sheet1!MN7:MT7</v>
      </c>
      <c r="T62" t="str">
        <f>HLOOKUP(B62,Sheet1!$C$3:$AAN$5,3,FALSE)</f>
        <v>MN6</v>
      </c>
      <c r="U62" s="29" t="str">
        <f>HLOOKUP(E62,Sheet1!$C$3:$AAN$5,3,FALSE)</f>
        <v>MT6</v>
      </c>
      <c r="V62" t="str">
        <f t="shared" si="5"/>
        <v>Sheet1!MN6:MT6</v>
      </c>
      <c r="W62" s="29"/>
    </row>
    <row r="63" spans="2:23" ht="17" customHeight="1">
      <c r="B63" s="37">
        <f t="shared" si="6"/>
        <v>46341</v>
      </c>
      <c r="C63" s="47" t="str">
        <f t="shared" si="0"/>
        <v>日</v>
      </c>
      <c r="D63" s="49" t="s">
        <v>35</v>
      </c>
      <c r="E63" s="37">
        <f t="shared" si="7"/>
        <v>46347</v>
      </c>
      <c r="F63" s="47" t="str">
        <f t="shared" si="1"/>
        <v>土</v>
      </c>
      <c r="G63" s="65">
        <f t="shared" si="8"/>
        <v>7</v>
      </c>
      <c r="H63" s="65">
        <f t="shared" si="9"/>
        <v>2</v>
      </c>
      <c r="I63" s="71">
        <f t="shared" ca="1" si="2"/>
        <v>0</v>
      </c>
      <c r="J63" s="77">
        <f t="shared" ca="1" si="3"/>
        <v>0</v>
      </c>
      <c r="K63" s="79"/>
      <c r="L63" s="83">
        <f t="shared" ca="1" si="10"/>
        <v>7</v>
      </c>
      <c r="M63" s="65">
        <f t="shared" ca="1" si="11"/>
        <v>2</v>
      </c>
      <c r="N63" s="71">
        <f t="shared" ca="1" si="12"/>
        <v>2</v>
      </c>
      <c r="O63" s="86" t="str">
        <f t="shared" ca="1" si="13"/>
        <v>○</v>
      </c>
      <c r="P63" s="29">
        <f t="shared" si="14"/>
        <v>49</v>
      </c>
      <c r="Q63" t="str">
        <f>HLOOKUP(B63,Sheet1!$C$3:$AAN$4,2,FALSE)</f>
        <v>MU7</v>
      </c>
      <c r="R63" t="str">
        <f>HLOOKUP(E63,Sheet1!$C$3:$AAN$4,2,FALSE)</f>
        <v>NA7</v>
      </c>
      <c r="S63" t="str">
        <f t="shared" si="4"/>
        <v>Sheet1!MU7:NA7</v>
      </c>
      <c r="T63" t="str">
        <f>HLOOKUP(B63,Sheet1!$C$3:$AAN$5,3,FALSE)</f>
        <v>MU6</v>
      </c>
      <c r="U63" t="str">
        <f>HLOOKUP(E63,Sheet1!$C$3:$AAN$5,3,FALSE)</f>
        <v>NA6</v>
      </c>
      <c r="V63" t="str">
        <f t="shared" si="5"/>
        <v>Sheet1!MU6:NA6</v>
      </c>
    </row>
    <row r="64" spans="2:23" ht="17" customHeight="1">
      <c r="B64" s="37">
        <f t="shared" si="6"/>
        <v>46348</v>
      </c>
      <c r="C64" s="47" t="str">
        <f t="shared" si="0"/>
        <v>日</v>
      </c>
      <c r="D64" s="49" t="s">
        <v>35</v>
      </c>
      <c r="E64" s="37">
        <f t="shared" si="7"/>
        <v>46354</v>
      </c>
      <c r="F64" s="47" t="str">
        <f t="shared" si="1"/>
        <v>土</v>
      </c>
      <c r="G64" s="65">
        <f t="shared" si="8"/>
        <v>7</v>
      </c>
      <c r="H64" s="65">
        <f t="shared" si="9"/>
        <v>2</v>
      </c>
      <c r="I64" s="71">
        <f t="shared" ca="1" si="2"/>
        <v>0</v>
      </c>
      <c r="J64" s="77">
        <f t="shared" ca="1" si="3"/>
        <v>0</v>
      </c>
      <c r="K64" s="79"/>
      <c r="L64" s="83">
        <f t="shared" ca="1" si="10"/>
        <v>7</v>
      </c>
      <c r="M64" s="65">
        <f t="shared" ca="1" si="11"/>
        <v>3</v>
      </c>
      <c r="N64" s="71">
        <f t="shared" ca="1" si="12"/>
        <v>2</v>
      </c>
      <c r="O64" s="86" t="str">
        <f t="shared" ca="1" si="13"/>
        <v>×</v>
      </c>
      <c r="P64" s="29">
        <f t="shared" si="14"/>
        <v>50</v>
      </c>
      <c r="Q64" t="str">
        <f>HLOOKUP(B64,Sheet1!$C$3:$AAN$4,2,FALSE)</f>
        <v>NB7</v>
      </c>
      <c r="R64" t="str">
        <f>HLOOKUP(E64,Sheet1!$C$3:$AAN$4,2,FALSE)</f>
        <v>NH7</v>
      </c>
      <c r="S64" s="29" t="str">
        <f t="shared" si="4"/>
        <v>Sheet1!NB7:NH7</v>
      </c>
      <c r="T64" t="str">
        <f>HLOOKUP(B64,Sheet1!$C$3:$AAN$5,3,FALSE)</f>
        <v>NB6</v>
      </c>
      <c r="U64" s="29" t="str">
        <f>HLOOKUP(E64,Sheet1!$C$3:$AAN$5,3,FALSE)</f>
        <v>NH6</v>
      </c>
      <c r="V64" t="str">
        <f t="shared" si="5"/>
        <v>Sheet1!NB6:NH6</v>
      </c>
      <c r="W64" s="29"/>
    </row>
    <row r="65" spans="2:23" ht="17" customHeight="1">
      <c r="B65" s="37">
        <f t="shared" si="6"/>
        <v>46355</v>
      </c>
      <c r="C65" s="47" t="str">
        <f t="shared" si="0"/>
        <v>日</v>
      </c>
      <c r="D65" s="49" t="s">
        <v>35</v>
      </c>
      <c r="E65" s="37">
        <f t="shared" si="7"/>
        <v>46361</v>
      </c>
      <c r="F65" s="47" t="str">
        <f t="shared" si="1"/>
        <v>土</v>
      </c>
      <c r="G65" s="65">
        <f t="shared" si="8"/>
        <v>7</v>
      </c>
      <c r="H65" s="65">
        <f t="shared" si="9"/>
        <v>2</v>
      </c>
      <c r="I65" s="71">
        <f t="shared" ca="1" si="2"/>
        <v>0</v>
      </c>
      <c r="J65" s="77">
        <f t="shared" ca="1" si="3"/>
        <v>0</v>
      </c>
      <c r="K65" s="79"/>
      <c r="L65" s="83">
        <f t="shared" ca="1" si="10"/>
        <v>7</v>
      </c>
      <c r="M65" s="65">
        <f t="shared" ca="1" si="11"/>
        <v>2</v>
      </c>
      <c r="N65" s="71">
        <f t="shared" ca="1" si="12"/>
        <v>2</v>
      </c>
      <c r="O65" s="86" t="str">
        <f t="shared" ca="1" si="13"/>
        <v>○</v>
      </c>
      <c r="P65" s="29">
        <f t="shared" si="14"/>
        <v>51</v>
      </c>
      <c r="Q65" t="str">
        <f>HLOOKUP(B65,Sheet1!$C$3:$AAN$4,2,FALSE)</f>
        <v>NI7</v>
      </c>
      <c r="R65" t="str">
        <f>HLOOKUP(E65,Sheet1!$C$3:$AAN$4,2,FALSE)</f>
        <v>NP7</v>
      </c>
      <c r="S65" t="str">
        <f t="shared" si="4"/>
        <v>Sheet1!NI7:NP7</v>
      </c>
      <c r="T65" t="str">
        <f>HLOOKUP(B65,Sheet1!$C$3:$AAN$5,3,FALSE)</f>
        <v>NI6</v>
      </c>
      <c r="U65" t="str">
        <f>HLOOKUP(E65,Sheet1!$C$3:$AAN$5,3,FALSE)</f>
        <v>NP6</v>
      </c>
      <c r="V65" t="str">
        <f t="shared" si="5"/>
        <v>Sheet1!NI6:NP6</v>
      </c>
    </row>
    <row r="66" spans="2:23" ht="17" customHeight="1">
      <c r="B66" s="37">
        <f t="shared" si="6"/>
        <v>46362</v>
      </c>
      <c r="C66" s="47" t="str">
        <f t="shared" si="0"/>
        <v>日</v>
      </c>
      <c r="D66" s="49" t="s">
        <v>35</v>
      </c>
      <c r="E66" s="37">
        <f t="shared" si="7"/>
        <v>46368</v>
      </c>
      <c r="F66" s="47" t="str">
        <f t="shared" si="1"/>
        <v>土</v>
      </c>
      <c r="G66" s="65">
        <f t="shared" si="8"/>
        <v>7</v>
      </c>
      <c r="H66" s="65">
        <f t="shared" si="9"/>
        <v>2</v>
      </c>
      <c r="I66" s="71">
        <f t="shared" ca="1" si="2"/>
        <v>0</v>
      </c>
      <c r="J66" s="77">
        <f t="shared" ca="1" si="3"/>
        <v>0</v>
      </c>
      <c r="K66" s="79"/>
      <c r="L66" s="83">
        <f t="shared" ca="1" si="10"/>
        <v>7</v>
      </c>
      <c r="M66" s="65">
        <f t="shared" ca="1" si="11"/>
        <v>2</v>
      </c>
      <c r="N66" s="71">
        <f t="shared" ca="1" si="12"/>
        <v>2</v>
      </c>
      <c r="O66" s="86" t="str">
        <f t="shared" ca="1" si="13"/>
        <v>○</v>
      </c>
      <c r="P66" s="29">
        <f t="shared" si="14"/>
        <v>52</v>
      </c>
      <c r="Q66" t="str">
        <f>HLOOKUP(B66,Sheet1!$C$3:$AAN$4,2,FALSE)</f>
        <v>NQ7</v>
      </c>
      <c r="R66" t="str">
        <f>HLOOKUP(E66,Sheet1!$C$3:$AAN$4,2,FALSE)</f>
        <v>NW7</v>
      </c>
      <c r="S66" s="29" t="str">
        <f t="shared" si="4"/>
        <v>Sheet1!NQ7:NW7</v>
      </c>
      <c r="T66" t="str">
        <f>HLOOKUP(B66,Sheet1!$C$3:$AAN$5,3,FALSE)</f>
        <v>NQ6</v>
      </c>
      <c r="U66" s="29" t="str">
        <f>HLOOKUP(E66,Sheet1!$C$3:$AAN$5,3,FALSE)</f>
        <v>NW6</v>
      </c>
      <c r="V66" t="str">
        <f t="shared" si="5"/>
        <v>Sheet1!NQ6:NW6</v>
      </c>
      <c r="W66" s="29"/>
    </row>
    <row r="67" spans="2:23" ht="17" customHeight="1">
      <c r="B67" s="37">
        <f t="shared" si="6"/>
        <v>46369</v>
      </c>
      <c r="C67" s="47" t="str">
        <f t="shared" si="0"/>
        <v>日</v>
      </c>
      <c r="D67" s="49" t="s">
        <v>35</v>
      </c>
      <c r="E67" s="37">
        <f t="shared" si="7"/>
        <v>46375</v>
      </c>
      <c r="F67" s="47" t="str">
        <f t="shared" si="1"/>
        <v>土</v>
      </c>
      <c r="G67" s="65">
        <f t="shared" si="8"/>
        <v>7</v>
      </c>
      <c r="H67" s="65">
        <f t="shared" si="9"/>
        <v>2</v>
      </c>
      <c r="I67" s="71">
        <f t="shared" ca="1" si="2"/>
        <v>0</v>
      </c>
      <c r="J67" s="77">
        <f t="shared" ca="1" si="3"/>
        <v>0</v>
      </c>
      <c r="K67" s="79"/>
      <c r="L67" s="83">
        <f t="shared" ca="1" si="10"/>
        <v>7</v>
      </c>
      <c r="M67" s="65">
        <f t="shared" ca="1" si="11"/>
        <v>2</v>
      </c>
      <c r="N67" s="71">
        <f t="shared" ca="1" si="12"/>
        <v>2</v>
      </c>
      <c r="O67" s="86" t="str">
        <f t="shared" ca="1" si="13"/>
        <v>○</v>
      </c>
      <c r="P67" s="29">
        <f t="shared" si="14"/>
        <v>53</v>
      </c>
      <c r="Q67" t="str">
        <f>HLOOKUP(B67,Sheet1!$C$3:$AAN$4,2,FALSE)</f>
        <v>NX7</v>
      </c>
      <c r="R67" t="str">
        <f>HLOOKUP(E67,Sheet1!$C$3:$AAN$4,2,FALSE)</f>
        <v>OD7</v>
      </c>
      <c r="S67" t="str">
        <f t="shared" si="4"/>
        <v>Sheet1!NX7:OD7</v>
      </c>
      <c r="T67" t="str">
        <f>HLOOKUP(B67,Sheet1!$C$3:$AAN$5,3,FALSE)</f>
        <v>NX6</v>
      </c>
      <c r="U67" t="str">
        <f>HLOOKUP(E67,Sheet1!$C$3:$AAN$5,3,FALSE)</f>
        <v>OD6</v>
      </c>
      <c r="V67" t="str">
        <f t="shared" si="5"/>
        <v>Sheet1!NX6:OD6</v>
      </c>
    </row>
    <row r="68" spans="2:23" ht="17" customHeight="1">
      <c r="B68" s="37">
        <f t="shared" si="6"/>
        <v>46376</v>
      </c>
      <c r="C68" s="47" t="str">
        <f t="shared" si="0"/>
        <v>日</v>
      </c>
      <c r="D68" s="49" t="s">
        <v>35</v>
      </c>
      <c r="E68" s="37">
        <f t="shared" si="7"/>
        <v>46382</v>
      </c>
      <c r="F68" s="47" t="str">
        <f t="shared" si="1"/>
        <v>土</v>
      </c>
      <c r="G68" s="65">
        <f t="shared" si="8"/>
        <v>7</v>
      </c>
      <c r="H68" s="65">
        <f t="shared" si="9"/>
        <v>2</v>
      </c>
      <c r="I68" s="71">
        <f t="shared" ca="1" si="2"/>
        <v>0</v>
      </c>
      <c r="J68" s="77">
        <f t="shared" ca="1" si="3"/>
        <v>0</v>
      </c>
      <c r="K68" s="79"/>
      <c r="L68" s="83">
        <f t="shared" ca="1" si="10"/>
        <v>7</v>
      </c>
      <c r="M68" s="65">
        <f t="shared" ca="1" si="11"/>
        <v>2</v>
      </c>
      <c r="N68" s="71">
        <f t="shared" ca="1" si="12"/>
        <v>2</v>
      </c>
      <c r="O68" s="86" t="str">
        <f t="shared" ca="1" si="13"/>
        <v>○</v>
      </c>
      <c r="P68" s="29">
        <f t="shared" si="14"/>
        <v>54</v>
      </c>
      <c r="Q68" t="str">
        <f>HLOOKUP(B68,Sheet1!$C$3:$AAN$4,2,FALSE)</f>
        <v>OE7</v>
      </c>
      <c r="R68" t="str">
        <f>HLOOKUP(E68,Sheet1!$C$3:$AAN$4,2,FALSE)</f>
        <v>OK7</v>
      </c>
      <c r="S68" s="29" t="str">
        <f t="shared" si="4"/>
        <v>Sheet1!OE7:OK7</v>
      </c>
      <c r="T68" t="str">
        <f>HLOOKUP(B68,Sheet1!$C$3:$AAN$5,3,FALSE)</f>
        <v>OE6</v>
      </c>
      <c r="U68" s="29" t="str">
        <f>HLOOKUP(E68,Sheet1!$C$3:$AAN$5,3,FALSE)</f>
        <v>OK6</v>
      </c>
      <c r="V68" t="str">
        <f t="shared" si="5"/>
        <v>Sheet1!OE6:OK6</v>
      </c>
      <c r="W68" s="29"/>
    </row>
    <row r="69" spans="2:23" ht="17" customHeight="1">
      <c r="B69" s="37">
        <f t="shared" si="6"/>
        <v>46383</v>
      </c>
      <c r="C69" s="47" t="str">
        <f t="shared" si="0"/>
        <v>日</v>
      </c>
      <c r="D69" s="49" t="s">
        <v>35</v>
      </c>
      <c r="E69" s="37">
        <f t="shared" si="7"/>
        <v>46389</v>
      </c>
      <c r="F69" s="47" t="str">
        <f t="shared" si="1"/>
        <v>土</v>
      </c>
      <c r="G69" s="65">
        <f t="shared" si="8"/>
        <v>7</v>
      </c>
      <c r="H69" s="65">
        <f t="shared" si="9"/>
        <v>2</v>
      </c>
      <c r="I69" s="71">
        <f t="shared" ca="1" si="2"/>
        <v>5</v>
      </c>
      <c r="J69" s="77">
        <f t="shared" ca="1" si="3"/>
        <v>1</v>
      </c>
      <c r="K69" s="79"/>
      <c r="L69" s="83">
        <f t="shared" ca="1" si="10"/>
        <v>2</v>
      </c>
      <c r="M69" s="65">
        <f t="shared" ca="1" si="11"/>
        <v>1</v>
      </c>
      <c r="N69" s="71">
        <f t="shared" ca="1" si="12"/>
        <v>1</v>
      </c>
      <c r="O69" s="86" t="str">
        <f t="shared" ca="1" si="13"/>
        <v>○</v>
      </c>
      <c r="P69" s="29">
        <f t="shared" si="14"/>
        <v>55</v>
      </c>
      <c r="Q69" t="str">
        <f>HLOOKUP(B69,Sheet1!$C$3:$AAN$4,2,FALSE)</f>
        <v>OL7</v>
      </c>
      <c r="R69" t="str">
        <f>HLOOKUP(E69,Sheet1!$C$3:$AAN$4,2,FALSE)</f>
        <v>OR7</v>
      </c>
      <c r="S69" t="str">
        <f t="shared" si="4"/>
        <v>Sheet1!OL7:OR7</v>
      </c>
      <c r="T69" t="str">
        <f>HLOOKUP(B69,Sheet1!$C$3:$AAN$5,3,FALSE)</f>
        <v>OL6</v>
      </c>
      <c r="U69" t="str">
        <f>HLOOKUP(E69,Sheet1!$C$3:$AAN$5,3,FALSE)</f>
        <v>OR6</v>
      </c>
      <c r="V69" t="str">
        <f t="shared" si="5"/>
        <v>Sheet1!OL6:OR6</v>
      </c>
    </row>
    <row r="70" spans="2:23" ht="17" customHeight="1">
      <c r="B70" s="37">
        <f t="shared" si="6"/>
        <v>46390</v>
      </c>
      <c r="C70" s="47" t="str">
        <f t="shared" si="0"/>
        <v>日</v>
      </c>
      <c r="D70" s="49" t="s">
        <v>35</v>
      </c>
      <c r="E70" s="37">
        <f t="shared" si="7"/>
        <v>46396</v>
      </c>
      <c r="F70" s="47" t="str">
        <f t="shared" si="1"/>
        <v>土</v>
      </c>
      <c r="G70" s="65">
        <f t="shared" si="8"/>
        <v>7</v>
      </c>
      <c r="H70" s="65">
        <f t="shared" si="9"/>
        <v>2</v>
      </c>
      <c r="I70" s="71">
        <f t="shared" ca="1" si="2"/>
        <v>1</v>
      </c>
      <c r="J70" s="77">
        <f t="shared" ca="1" si="3"/>
        <v>1</v>
      </c>
      <c r="K70" s="79"/>
      <c r="L70" s="83">
        <f t="shared" ca="1" si="10"/>
        <v>6</v>
      </c>
      <c r="M70" s="65">
        <f t="shared" ca="1" si="11"/>
        <v>3</v>
      </c>
      <c r="N70" s="71">
        <f t="shared" ca="1" si="12"/>
        <v>1</v>
      </c>
      <c r="O70" s="86" t="str">
        <f t="shared" ca="1" si="13"/>
        <v>×</v>
      </c>
      <c r="P70" s="29">
        <f t="shared" si="14"/>
        <v>56</v>
      </c>
      <c r="Q70" t="str">
        <f>HLOOKUP(B70,Sheet1!$C$3:$AAN$4,2,FALSE)</f>
        <v>OS7</v>
      </c>
      <c r="R70" t="str">
        <f>HLOOKUP(E70,Sheet1!$C$3:$AAN$4,2,FALSE)</f>
        <v>OY7</v>
      </c>
      <c r="S70" s="29" t="str">
        <f t="shared" si="4"/>
        <v>Sheet1!OS7:OY7</v>
      </c>
      <c r="T70" t="str">
        <f>HLOOKUP(B70,Sheet1!$C$3:$AAN$5,3,FALSE)</f>
        <v>OS6</v>
      </c>
      <c r="U70" s="29" t="str">
        <f>HLOOKUP(E70,Sheet1!$C$3:$AAN$5,3,FALSE)</f>
        <v>OY6</v>
      </c>
      <c r="V70" t="str">
        <f t="shared" si="5"/>
        <v>Sheet1!OS6:OY6</v>
      </c>
      <c r="W70" s="29"/>
    </row>
    <row r="71" spans="2:23" ht="17" customHeight="1">
      <c r="B71" s="37">
        <f t="shared" si="6"/>
        <v>46397</v>
      </c>
      <c r="C71" s="47" t="str">
        <f t="shared" si="0"/>
        <v>日</v>
      </c>
      <c r="D71" s="49" t="s">
        <v>35</v>
      </c>
      <c r="E71" s="37">
        <f t="shared" si="7"/>
        <v>46403</v>
      </c>
      <c r="F71" s="47" t="str">
        <f t="shared" si="1"/>
        <v>土</v>
      </c>
      <c r="G71" s="65">
        <f t="shared" si="8"/>
        <v>7</v>
      </c>
      <c r="H71" s="65">
        <f t="shared" si="9"/>
        <v>2</v>
      </c>
      <c r="I71" s="71">
        <f t="shared" ca="1" si="2"/>
        <v>0</v>
      </c>
      <c r="J71" s="77">
        <f t="shared" ca="1" si="3"/>
        <v>0</v>
      </c>
      <c r="K71" s="79"/>
      <c r="L71" s="83">
        <f t="shared" ca="1" si="10"/>
        <v>7</v>
      </c>
      <c r="M71" s="65">
        <f t="shared" ca="1" si="11"/>
        <v>3</v>
      </c>
      <c r="N71" s="71">
        <f t="shared" ca="1" si="12"/>
        <v>2</v>
      </c>
      <c r="O71" s="86" t="str">
        <f t="shared" ca="1" si="13"/>
        <v>×</v>
      </c>
      <c r="P71" s="29">
        <f t="shared" si="14"/>
        <v>57</v>
      </c>
      <c r="Q71" t="str">
        <f>HLOOKUP(B71,Sheet1!$C$3:$AAN$4,2,FALSE)</f>
        <v>OZ7</v>
      </c>
      <c r="R71" t="str">
        <f>HLOOKUP(E71,Sheet1!$C$3:$AAN$4,2,FALSE)</f>
        <v>PF7</v>
      </c>
      <c r="S71" t="str">
        <f t="shared" si="4"/>
        <v>Sheet1!OZ7:PF7</v>
      </c>
      <c r="T71" t="str">
        <f>HLOOKUP(B71,Sheet1!$C$3:$AAN$5,3,FALSE)</f>
        <v>OZ6</v>
      </c>
      <c r="U71" t="str">
        <f>HLOOKUP(E71,Sheet1!$C$3:$AAN$5,3,FALSE)</f>
        <v>PF6</v>
      </c>
      <c r="V71" t="str">
        <f t="shared" si="5"/>
        <v>Sheet1!OZ6:PF6</v>
      </c>
    </row>
    <row r="72" spans="2:23" ht="17" customHeight="1">
      <c r="B72" s="37">
        <f t="shared" si="6"/>
        <v>46404</v>
      </c>
      <c r="C72" s="47" t="str">
        <f t="shared" si="0"/>
        <v>日</v>
      </c>
      <c r="D72" s="49" t="s">
        <v>35</v>
      </c>
      <c r="E72" s="37">
        <f t="shared" si="7"/>
        <v>46410</v>
      </c>
      <c r="F72" s="47" t="str">
        <f t="shared" si="1"/>
        <v>土</v>
      </c>
      <c r="G72" s="65">
        <f t="shared" si="8"/>
        <v>7</v>
      </c>
      <c r="H72" s="65">
        <f t="shared" si="9"/>
        <v>2</v>
      </c>
      <c r="I72" s="71">
        <f t="shared" ca="1" si="2"/>
        <v>0</v>
      </c>
      <c r="J72" s="77">
        <f t="shared" ca="1" si="3"/>
        <v>0</v>
      </c>
      <c r="K72" s="79"/>
      <c r="L72" s="83">
        <f t="shared" ca="1" si="10"/>
        <v>7</v>
      </c>
      <c r="M72" s="65">
        <f t="shared" ca="1" si="11"/>
        <v>2</v>
      </c>
      <c r="N72" s="71">
        <f t="shared" ca="1" si="12"/>
        <v>2</v>
      </c>
      <c r="O72" s="86" t="str">
        <f t="shared" ca="1" si="13"/>
        <v>○</v>
      </c>
      <c r="P72" s="29">
        <f t="shared" si="14"/>
        <v>58</v>
      </c>
      <c r="Q72" t="str">
        <f>HLOOKUP(B72,Sheet1!$C$3:$AAN$4,2,FALSE)</f>
        <v>PG7</v>
      </c>
      <c r="R72" t="str">
        <f>HLOOKUP(E72,Sheet1!$C$3:$AAN$4,2,FALSE)</f>
        <v>PM7</v>
      </c>
      <c r="S72" s="29" t="str">
        <f t="shared" si="4"/>
        <v>Sheet1!PG7:PM7</v>
      </c>
      <c r="T72" t="str">
        <f>HLOOKUP(B72,Sheet1!$C$3:$AAN$5,3,FALSE)</f>
        <v>PG6</v>
      </c>
      <c r="U72" s="29" t="str">
        <f>HLOOKUP(E72,Sheet1!$C$3:$AAN$5,3,FALSE)</f>
        <v>PM6</v>
      </c>
      <c r="V72" t="str">
        <f t="shared" si="5"/>
        <v>Sheet1!PG6:PM6</v>
      </c>
      <c r="W72" s="29"/>
    </row>
    <row r="73" spans="2:23" ht="17" customHeight="1">
      <c r="B73" s="37">
        <f t="shared" si="6"/>
        <v>46411</v>
      </c>
      <c r="C73" s="47" t="str">
        <f t="shared" si="0"/>
        <v>日</v>
      </c>
      <c r="D73" s="49" t="s">
        <v>35</v>
      </c>
      <c r="E73" s="37">
        <f t="shared" si="7"/>
        <v>46417</v>
      </c>
      <c r="F73" s="47" t="str">
        <f t="shared" si="1"/>
        <v>土</v>
      </c>
      <c r="G73" s="65">
        <f t="shared" si="8"/>
        <v>7</v>
      </c>
      <c r="H73" s="65">
        <f t="shared" si="9"/>
        <v>2</v>
      </c>
      <c r="I73" s="71">
        <f t="shared" ca="1" si="2"/>
        <v>0</v>
      </c>
      <c r="J73" s="77">
        <f t="shared" ca="1" si="3"/>
        <v>0</v>
      </c>
      <c r="K73" s="79"/>
      <c r="L73" s="83">
        <f t="shared" ca="1" si="10"/>
        <v>7</v>
      </c>
      <c r="M73" s="65">
        <f t="shared" ca="1" si="11"/>
        <v>2</v>
      </c>
      <c r="N73" s="71">
        <f t="shared" ca="1" si="12"/>
        <v>2</v>
      </c>
      <c r="O73" s="86" t="str">
        <f t="shared" ca="1" si="13"/>
        <v>○</v>
      </c>
      <c r="P73" s="29">
        <f t="shared" si="14"/>
        <v>59</v>
      </c>
      <c r="Q73" t="str">
        <f>HLOOKUP(B73,Sheet1!$C$3:$AAN$4,2,FALSE)</f>
        <v>PN7</v>
      </c>
      <c r="R73" t="str">
        <f>HLOOKUP(E73,Sheet1!$C$3:$AAN$4,2,FALSE)</f>
        <v>PT7</v>
      </c>
      <c r="S73" t="str">
        <f t="shared" si="4"/>
        <v>Sheet1!PN7:PT7</v>
      </c>
      <c r="T73" t="str">
        <f>HLOOKUP(B73,Sheet1!$C$3:$AAN$5,3,FALSE)</f>
        <v>PN6</v>
      </c>
      <c r="U73" t="str">
        <f>HLOOKUP(E73,Sheet1!$C$3:$AAN$5,3,FALSE)</f>
        <v>PT6</v>
      </c>
      <c r="V73" t="str">
        <f t="shared" si="5"/>
        <v>Sheet1!PN6:PT6</v>
      </c>
    </row>
    <row r="74" spans="2:23" ht="17" customHeight="1">
      <c r="B74" s="37">
        <f t="shared" si="6"/>
        <v>46418</v>
      </c>
      <c r="C74" s="47" t="str">
        <f t="shared" si="0"/>
        <v>日</v>
      </c>
      <c r="D74" s="49" t="s">
        <v>35</v>
      </c>
      <c r="E74" s="37">
        <f t="shared" si="7"/>
        <v>46424</v>
      </c>
      <c r="F74" s="47" t="str">
        <f t="shared" si="1"/>
        <v>土</v>
      </c>
      <c r="G74" s="65">
        <f t="shared" si="8"/>
        <v>7</v>
      </c>
      <c r="H74" s="65">
        <f t="shared" si="9"/>
        <v>2</v>
      </c>
      <c r="I74" s="71">
        <f t="shared" ca="1" si="2"/>
        <v>0</v>
      </c>
      <c r="J74" s="77">
        <f t="shared" ca="1" si="3"/>
        <v>0</v>
      </c>
      <c r="K74" s="79"/>
      <c r="L74" s="83">
        <f t="shared" ca="1" si="10"/>
        <v>7</v>
      </c>
      <c r="M74" s="65">
        <f t="shared" ca="1" si="11"/>
        <v>2</v>
      </c>
      <c r="N74" s="71">
        <f t="shared" ca="1" si="12"/>
        <v>2</v>
      </c>
      <c r="O74" s="86" t="str">
        <f t="shared" ca="1" si="13"/>
        <v>○</v>
      </c>
      <c r="P74" s="29">
        <f t="shared" si="14"/>
        <v>60</v>
      </c>
      <c r="Q74" t="str">
        <f>HLOOKUP(B74,Sheet1!$C$3:$AAN$4,2,FALSE)</f>
        <v>PU7</v>
      </c>
      <c r="R74" t="str">
        <f>HLOOKUP(E74,Sheet1!$C$3:$AAN$4,2,FALSE)</f>
        <v>QA7</v>
      </c>
      <c r="S74" s="29" t="str">
        <f t="shared" si="4"/>
        <v>Sheet1!PU7:QA7</v>
      </c>
      <c r="T74" t="str">
        <f>HLOOKUP(B74,Sheet1!$C$3:$AAN$5,3,FALSE)</f>
        <v>PU6</v>
      </c>
      <c r="U74" s="29" t="str">
        <f>HLOOKUP(E74,Sheet1!$C$3:$AAN$5,3,FALSE)</f>
        <v>QA6</v>
      </c>
      <c r="V74" t="str">
        <f t="shared" si="5"/>
        <v>Sheet1!PU6:QA6</v>
      </c>
      <c r="W74" s="29"/>
    </row>
    <row r="75" spans="2:23" ht="17" customHeight="1">
      <c r="B75" s="37">
        <f t="shared" si="6"/>
        <v>46425</v>
      </c>
      <c r="C75" s="47" t="str">
        <f t="shared" si="0"/>
        <v>日</v>
      </c>
      <c r="D75" s="49" t="s">
        <v>35</v>
      </c>
      <c r="E75" s="37">
        <f t="shared" si="7"/>
        <v>46431</v>
      </c>
      <c r="F75" s="47" t="str">
        <f t="shared" si="1"/>
        <v>土</v>
      </c>
      <c r="G75" s="65">
        <f t="shared" si="8"/>
        <v>7</v>
      </c>
      <c r="H75" s="65">
        <f t="shared" si="9"/>
        <v>2</v>
      </c>
      <c r="I75" s="71">
        <f t="shared" ca="1" si="2"/>
        <v>0</v>
      </c>
      <c r="J75" s="77">
        <f t="shared" ca="1" si="3"/>
        <v>0</v>
      </c>
      <c r="K75" s="79"/>
      <c r="L75" s="83">
        <f t="shared" ca="1" si="10"/>
        <v>7</v>
      </c>
      <c r="M75" s="65">
        <f t="shared" ca="1" si="11"/>
        <v>3</v>
      </c>
      <c r="N75" s="71">
        <f t="shared" ca="1" si="12"/>
        <v>2</v>
      </c>
      <c r="O75" s="86" t="str">
        <f t="shared" ca="1" si="13"/>
        <v>×</v>
      </c>
      <c r="P75" s="29">
        <f t="shared" si="14"/>
        <v>61</v>
      </c>
      <c r="Q75" t="str">
        <f>HLOOKUP(B75,Sheet1!$C$3:$AAN$4,2,FALSE)</f>
        <v>QB7</v>
      </c>
      <c r="R75" t="str">
        <f>HLOOKUP(E75,Sheet1!$C$3:$AAN$4,2,FALSE)</f>
        <v>QH7</v>
      </c>
      <c r="S75" t="str">
        <f t="shared" si="4"/>
        <v>Sheet1!QB7:QH7</v>
      </c>
      <c r="T75" t="str">
        <f>HLOOKUP(B75,Sheet1!$C$3:$AAN$5,3,FALSE)</f>
        <v>QB6</v>
      </c>
      <c r="U75" t="str">
        <f>HLOOKUP(E75,Sheet1!$C$3:$AAN$5,3,FALSE)</f>
        <v>QH6</v>
      </c>
      <c r="V75" t="str">
        <f t="shared" si="5"/>
        <v>Sheet1!QB6:QH6</v>
      </c>
    </row>
    <row r="76" spans="2:23" ht="17" customHeight="1">
      <c r="B76" s="37">
        <f t="shared" si="6"/>
        <v>46432</v>
      </c>
      <c r="C76" s="47" t="str">
        <f t="shared" si="0"/>
        <v>日</v>
      </c>
      <c r="D76" s="49" t="s">
        <v>35</v>
      </c>
      <c r="E76" s="37">
        <f t="shared" si="7"/>
        <v>46438</v>
      </c>
      <c r="F76" s="47" t="str">
        <f t="shared" si="1"/>
        <v>土</v>
      </c>
      <c r="G76" s="65">
        <f t="shared" si="8"/>
        <v>7</v>
      </c>
      <c r="H76" s="65">
        <f t="shared" si="9"/>
        <v>2</v>
      </c>
      <c r="I76" s="71">
        <f t="shared" ca="1" si="2"/>
        <v>0</v>
      </c>
      <c r="J76" s="77">
        <f t="shared" ca="1" si="3"/>
        <v>0</v>
      </c>
      <c r="K76" s="79"/>
      <c r="L76" s="83">
        <f t="shared" ca="1" si="10"/>
        <v>7</v>
      </c>
      <c r="M76" s="65">
        <f t="shared" ca="1" si="11"/>
        <v>2</v>
      </c>
      <c r="N76" s="71">
        <f t="shared" ca="1" si="12"/>
        <v>2</v>
      </c>
      <c r="O76" s="86" t="str">
        <f t="shared" ca="1" si="13"/>
        <v>○</v>
      </c>
      <c r="P76" s="29">
        <f t="shared" si="14"/>
        <v>62</v>
      </c>
      <c r="Q76" t="str">
        <f>HLOOKUP(B76,Sheet1!$C$3:$AAN$4,2,FALSE)</f>
        <v>QI7</v>
      </c>
      <c r="R76" t="str">
        <f>HLOOKUP(E76,Sheet1!$C$3:$AAN$4,2,FALSE)</f>
        <v>QO7</v>
      </c>
      <c r="S76" s="29" t="str">
        <f t="shared" si="4"/>
        <v>Sheet1!QI7:QO7</v>
      </c>
      <c r="T76" t="str">
        <f>HLOOKUP(B76,Sheet1!$C$3:$AAN$5,3,FALSE)</f>
        <v>QI6</v>
      </c>
      <c r="U76" s="29" t="str">
        <f>HLOOKUP(E76,Sheet1!$C$3:$AAN$5,3,FALSE)</f>
        <v>QO6</v>
      </c>
      <c r="V76" t="str">
        <f t="shared" si="5"/>
        <v>Sheet1!QI6:QO6</v>
      </c>
      <c r="W76" s="29"/>
    </row>
    <row r="77" spans="2:23" ht="17" customHeight="1">
      <c r="B77" s="37">
        <f t="shared" si="6"/>
        <v>46439</v>
      </c>
      <c r="C77" s="47" t="str">
        <f t="shared" si="0"/>
        <v>日</v>
      </c>
      <c r="D77" s="49" t="s">
        <v>35</v>
      </c>
      <c r="E77" s="37">
        <f t="shared" si="7"/>
        <v>46445</v>
      </c>
      <c r="F77" s="47" t="str">
        <f t="shared" si="1"/>
        <v>土</v>
      </c>
      <c r="G77" s="65">
        <f t="shared" si="8"/>
        <v>7</v>
      </c>
      <c r="H77" s="65">
        <f t="shared" si="9"/>
        <v>2</v>
      </c>
      <c r="I77" s="71">
        <f t="shared" ca="1" si="2"/>
        <v>0</v>
      </c>
      <c r="J77" s="77">
        <f t="shared" ca="1" si="3"/>
        <v>0</v>
      </c>
      <c r="K77" s="79"/>
      <c r="L77" s="83">
        <f t="shared" ca="1" si="10"/>
        <v>7</v>
      </c>
      <c r="M77" s="65">
        <f t="shared" ca="1" si="11"/>
        <v>3</v>
      </c>
      <c r="N77" s="71">
        <f t="shared" ca="1" si="12"/>
        <v>2</v>
      </c>
      <c r="O77" s="86" t="str">
        <f t="shared" ca="1" si="13"/>
        <v>×</v>
      </c>
      <c r="P77" s="29">
        <f t="shared" si="14"/>
        <v>63</v>
      </c>
      <c r="Q77" t="str">
        <f>HLOOKUP(B77,Sheet1!$C$3:$AAN$4,2,FALSE)</f>
        <v>QP7</v>
      </c>
      <c r="R77" t="str">
        <f>HLOOKUP(E77,Sheet1!$C$3:$AAN$4,2,FALSE)</f>
        <v>QV7</v>
      </c>
      <c r="S77" t="str">
        <f t="shared" si="4"/>
        <v>Sheet1!QP7:QV7</v>
      </c>
      <c r="T77" t="str">
        <f>HLOOKUP(B77,Sheet1!$C$3:$AAN$5,3,FALSE)</f>
        <v>QP6</v>
      </c>
      <c r="U77" t="str">
        <f>HLOOKUP(E77,Sheet1!$C$3:$AAN$5,3,FALSE)</f>
        <v>QV6</v>
      </c>
      <c r="V77" t="str">
        <f t="shared" si="5"/>
        <v>Sheet1!QP6:QV6</v>
      </c>
    </row>
    <row r="78" spans="2:23" ht="17" customHeight="1">
      <c r="B78" s="37">
        <f t="shared" si="6"/>
        <v>46446</v>
      </c>
      <c r="C78" s="47" t="str">
        <f t="shared" si="0"/>
        <v>日</v>
      </c>
      <c r="D78" s="49" t="s">
        <v>35</v>
      </c>
      <c r="E78" s="37">
        <f t="shared" si="7"/>
        <v>46452</v>
      </c>
      <c r="F78" s="47" t="str">
        <f t="shared" si="1"/>
        <v>土</v>
      </c>
      <c r="G78" s="65">
        <f t="shared" si="8"/>
        <v>7</v>
      </c>
      <c r="H78" s="65">
        <f t="shared" si="9"/>
        <v>2</v>
      </c>
      <c r="I78" s="71">
        <f t="shared" ca="1" si="2"/>
        <v>0</v>
      </c>
      <c r="J78" s="77">
        <f t="shared" ca="1" si="3"/>
        <v>0</v>
      </c>
      <c r="K78" s="79"/>
      <c r="L78" s="83">
        <f t="shared" ca="1" si="10"/>
        <v>7</v>
      </c>
      <c r="M78" s="65">
        <f t="shared" ca="1" si="11"/>
        <v>2</v>
      </c>
      <c r="N78" s="71">
        <f t="shared" ca="1" si="12"/>
        <v>2</v>
      </c>
      <c r="O78" s="86" t="str">
        <f t="shared" ca="1" si="13"/>
        <v>○</v>
      </c>
      <c r="P78" s="29">
        <f t="shared" si="14"/>
        <v>64</v>
      </c>
      <c r="Q78" t="str">
        <f>HLOOKUP(B78,Sheet1!$C$3:$AAN$4,2,FALSE)</f>
        <v>QW7</v>
      </c>
      <c r="R78" t="str">
        <f>HLOOKUP(E78,Sheet1!$C$3:$AAN$4,2,FALSE)</f>
        <v>RF7</v>
      </c>
      <c r="S78" s="29" t="str">
        <f t="shared" si="4"/>
        <v>Sheet1!QW7:RF7</v>
      </c>
      <c r="T78" t="str">
        <f>HLOOKUP(B78,Sheet1!$C$3:$AAN$5,3,FALSE)</f>
        <v>QW6</v>
      </c>
      <c r="U78" s="29" t="str">
        <f>HLOOKUP(E78,Sheet1!$C$3:$AAN$5,3,FALSE)</f>
        <v>RF6</v>
      </c>
      <c r="V78" t="str">
        <f t="shared" si="5"/>
        <v>Sheet1!QW6:RF6</v>
      </c>
      <c r="W78" s="29"/>
    </row>
    <row r="79" spans="2:23" ht="17" customHeight="1">
      <c r="B79" s="37">
        <f t="shared" si="6"/>
        <v>46453</v>
      </c>
      <c r="C79" s="47" t="str">
        <f t="shared" ref="C79:C113" si="15">TEXT(B79,"aaa")</f>
        <v>日</v>
      </c>
      <c r="D79" s="49" t="s">
        <v>35</v>
      </c>
      <c r="E79" s="37">
        <f t="shared" si="7"/>
        <v>46459</v>
      </c>
      <c r="F79" s="47" t="str">
        <f t="shared" ref="F79:F113" si="16">TEXT(E79,"aaa")</f>
        <v>土</v>
      </c>
      <c r="G79" s="65">
        <f t="shared" si="8"/>
        <v>7</v>
      </c>
      <c r="H79" s="65">
        <f t="shared" si="9"/>
        <v>2</v>
      </c>
      <c r="I79" s="71">
        <f t="shared" ref="I79:I113" ca="1" si="17">COUNTIF(INDIRECT(V79),"×")</f>
        <v>0</v>
      </c>
      <c r="J79" s="77">
        <f t="shared" ref="J79:J113" ca="1" si="18">COUNTIF(INDIRECT(S79),2)</f>
        <v>0</v>
      </c>
      <c r="K79" s="79"/>
      <c r="L79" s="83">
        <f t="shared" ca="1" si="10"/>
        <v>7</v>
      </c>
      <c r="M79" s="65">
        <f t="shared" ca="1" si="11"/>
        <v>2</v>
      </c>
      <c r="N79" s="71">
        <f t="shared" ca="1" si="12"/>
        <v>2</v>
      </c>
      <c r="O79" s="86" t="str">
        <f t="shared" ca="1" si="13"/>
        <v>○</v>
      </c>
      <c r="P79" s="29">
        <f t="shared" si="14"/>
        <v>65</v>
      </c>
      <c r="Q79" t="str">
        <f>HLOOKUP(B79,Sheet1!$C$3:$AAN$4,2,FALSE)</f>
        <v>RG7</v>
      </c>
      <c r="R79" t="str">
        <f>HLOOKUP(E79,Sheet1!$C$3:$AAN$4,2,FALSE)</f>
        <v>RM7</v>
      </c>
      <c r="S79" t="str">
        <f t="shared" ref="S79:S113" si="19">"Sheet1!"&amp;Q79&amp;":"&amp;R79</f>
        <v>Sheet1!RG7:RM7</v>
      </c>
      <c r="T79" t="str">
        <f>HLOOKUP(B79,Sheet1!$C$3:$AAN$5,3,FALSE)</f>
        <v>RG6</v>
      </c>
      <c r="U79" t="str">
        <f>HLOOKUP(E79,Sheet1!$C$3:$AAN$5,3,FALSE)</f>
        <v>RM6</v>
      </c>
      <c r="V79" t="str">
        <f t="shared" ref="V79:V113" si="20">"Sheet1!"&amp;T79&amp;":"&amp;U79</f>
        <v>Sheet1!RG6:RM6</v>
      </c>
    </row>
    <row r="80" spans="2:23" ht="17" customHeight="1">
      <c r="B80" s="37">
        <f t="shared" ref="B80:B113" si="21">IF(E79&gt;=F$7,"",E79+1)</f>
        <v>46460</v>
      </c>
      <c r="C80" s="47" t="str">
        <f t="shared" si="15"/>
        <v>日</v>
      </c>
      <c r="D80" s="49" t="s">
        <v>35</v>
      </c>
      <c r="E80" s="37">
        <f t="shared" ref="E80:E113" si="22">IFERROR(IF(E79="","",IF(B80+6&gt;=$F$7,$F$7,B80+6)),"")</f>
        <v>46466</v>
      </c>
      <c r="F80" s="47" t="str">
        <f t="shared" si="16"/>
        <v>土</v>
      </c>
      <c r="G80" s="65">
        <f t="shared" ref="G80:G113" si="23">IFERROR(E80-B80+1,"")</f>
        <v>7</v>
      </c>
      <c r="H80" s="65">
        <f t="shared" ref="H80:H113" si="24">IFERROR(G80-5,"")</f>
        <v>2</v>
      </c>
      <c r="I80" s="71">
        <f t="shared" ca="1" si="17"/>
        <v>0</v>
      </c>
      <c r="J80" s="77">
        <f t="shared" ca="1" si="18"/>
        <v>0</v>
      </c>
      <c r="K80" s="79"/>
      <c r="L80" s="83">
        <f t="shared" ref="L80:L113" ca="1" si="25">IFERROR(G80-I80,"")</f>
        <v>7</v>
      </c>
      <c r="M80" s="65">
        <f t="shared" ref="M80:M113" ca="1" si="26">IF(B80="","",COUNTIF(INDIRECT(V80),"○"))</f>
        <v>2</v>
      </c>
      <c r="N80" s="71">
        <f t="shared" ref="N80:N113" ca="1" si="27">IF(B80="","",COUNTIF(INDIRECT(S80),1))</f>
        <v>2</v>
      </c>
      <c r="O80" s="86" t="str">
        <f t="shared" ref="O80:O113" ca="1" si="28">IF(B80="","",IF(M80&lt;=N80,"○","×"))</f>
        <v>○</v>
      </c>
      <c r="P80" s="29">
        <f t="shared" ref="P80:P113" si="29">IF(B80="","",P79+1)</f>
        <v>66</v>
      </c>
      <c r="Q80" t="str">
        <f>HLOOKUP(B80,Sheet1!$C$3:$AAN$4,2,FALSE)</f>
        <v>RN7</v>
      </c>
      <c r="R80" t="str">
        <f>HLOOKUP(E80,Sheet1!$C$3:$AAN$4,2,FALSE)</f>
        <v>RT7</v>
      </c>
      <c r="S80" s="29" t="str">
        <f t="shared" si="19"/>
        <v>Sheet1!RN7:RT7</v>
      </c>
      <c r="T80" t="str">
        <f>HLOOKUP(B80,Sheet1!$C$3:$AAN$5,3,FALSE)</f>
        <v>RN6</v>
      </c>
      <c r="U80" s="29" t="str">
        <f>HLOOKUP(E80,Sheet1!$C$3:$AAN$5,3,FALSE)</f>
        <v>RT6</v>
      </c>
      <c r="V80" t="str">
        <f t="shared" si="20"/>
        <v>Sheet1!RN6:RT6</v>
      </c>
      <c r="W80" s="29"/>
    </row>
    <row r="81" spans="2:23" ht="17" customHeight="1">
      <c r="B81" s="37">
        <f t="shared" si="21"/>
        <v>46467</v>
      </c>
      <c r="C81" s="47" t="str">
        <f t="shared" si="15"/>
        <v>日</v>
      </c>
      <c r="D81" s="49" t="s">
        <v>35</v>
      </c>
      <c r="E81" s="37">
        <f t="shared" si="22"/>
        <v>46473</v>
      </c>
      <c r="F81" s="47" t="str">
        <f t="shared" si="16"/>
        <v>土</v>
      </c>
      <c r="G81" s="65">
        <f t="shared" si="23"/>
        <v>7</v>
      </c>
      <c r="H81" s="65">
        <f t="shared" si="24"/>
        <v>2</v>
      </c>
      <c r="I81" s="71">
        <f t="shared" ca="1" si="17"/>
        <v>0</v>
      </c>
      <c r="J81" s="77">
        <f t="shared" ca="1" si="18"/>
        <v>0</v>
      </c>
      <c r="K81" s="79"/>
      <c r="L81" s="83">
        <f t="shared" ca="1" si="25"/>
        <v>7</v>
      </c>
      <c r="M81" s="65">
        <f t="shared" ca="1" si="26"/>
        <v>2</v>
      </c>
      <c r="N81" s="71">
        <f t="shared" ca="1" si="27"/>
        <v>2</v>
      </c>
      <c r="O81" s="86" t="str">
        <f t="shared" ca="1" si="28"/>
        <v>○</v>
      </c>
      <c r="P81" s="29">
        <f t="shared" si="29"/>
        <v>67</v>
      </c>
      <c r="Q81" t="str">
        <f>HLOOKUP(B81,Sheet1!$C$3:$AAN$4,2,FALSE)</f>
        <v>RU7</v>
      </c>
      <c r="R81" t="str">
        <f>HLOOKUP(E81,Sheet1!$C$3:$AAN$4,2,FALSE)</f>
        <v>SA7</v>
      </c>
      <c r="S81" t="str">
        <f t="shared" si="19"/>
        <v>Sheet1!RU7:SA7</v>
      </c>
      <c r="T81" t="str">
        <f>HLOOKUP(B81,Sheet1!$C$3:$AAN$5,3,FALSE)</f>
        <v>RU6</v>
      </c>
      <c r="U81" t="str">
        <f>HLOOKUP(E81,Sheet1!$C$3:$AAN$5,3,FALSE)</f>
        <v>SA6</v>
      </c>
      <c r="V81" t="str">
        <f t="shared" si="20"/>
        <v>Sheet1!RU6:SA6</v>
      </c>
    </row>
    <row r="82" spans="2:23" ht="17" customHeight="1">
      <c r="B82" s="37">
        <f t="shared" si="21"/>
        <v>46474</v>
      </c>
      <c r="C82" s="47" t="str">
        <f t="shared" si="15"/>
        <v>日</v>
      </c>
      <c r="D82" s="49" t="s">
        <v>35</v>
      </c>
      <c r="E82" s="37">
        <f t="shared" si="22"/>
        <v>46480</v>
      </c>
      <c r="F82" s="47" t="str">
        <f t="shared" si="16"/>
        <v>土</v>
      </c>
      <c r="G82" s="65">
        <f t="shared" si="23"/>
        <v>7</v>
      </c>
      <c r="H82" s="65">
        <f t="shared" si="24"/>
        <v>2</v>
      </c>
      <c r="I82" s="71">
        <f t="shared" ca="1" si="17"/>
        <v>0</v>
      </c>
      <c r="J82" s="77">
        <f t="shared" ca="1" si="18"/>
        <v>0</v>
      </c>
      <c r="K82" s="79"/>
      <c r="L82" s="83">
        <f t="shared" ca="1" si="25"/>
        <v>7</v>
      </c>
      <c r="M82" s="65">
        <f t="shared" ca="1" si="26"/>
        <v>2</v>
      </c>
      <c r="N82" s="71">
        <f t="shared" ca="1" si="27"/>
        <v>2</v>
      </c>
      <c r="O82" s="86" t="str">
        <f t="shared" ca="1" si="28"/>
        <v>○</v>
      </c>
      <c r="P82" s="29">
        <f t="shared" si="29"/>
        <v>68</v>
      </c>
      <c r="Q82" t="str">
        <f>HLOOKUP(B82,Sheet1!$C$3:$AAN$4,2,FALSE)</f>
        <v>SB7</v>
      </c>
      <c r="R82" t="str">
        <f>HLOOKUP(E82,Sheet1!$C$3:$AAN$4,2,FALSE)</f>
        <v>SH7</v>
      </c>
      <c r="S82" s="29" t="str">
        <f t="shared" si="19"/>
        <v>Sheet1!SB7:SH7</v>
      </c>
      <c r="T82" t="str">
        <f>HLOOKUP(B82,Sheet1!$C$3:$AAN$5,3,FALSE)</f>
        <v>SB6</v>
      </c>
      <c r="U82" s="29" t="str">
        <f>HLOOKUP(E82,Sheet1!$C$3:$AAN$5,3,FALSE)</f>
        <v>SH6</v>
      </c>
      <c r="V82" t="str">
        <f t="shared" si="20"/>
        <v>Sheet1!SB6:SH6</v>
      </c>
      <c r="W82" s="29"/>
    </row>
    <row r="83" spans="2:23" ht="17" customHeight="1">
      <c r="B83" s="37">
        <f t="shared" si="21"/>
        <v>46481</v>
      </c>
      <c r="C83" s="47" t="str">
        <f t="shared" si="15"/>
        <v>日</v>
      </c>
      <c r="D83" s="49" t="s">
        <v>35</v>
      </c>
      <c r="E83" s="37">
        <f t="shared" si="22"/>
        <v>46487</v>
      </c>
      <c r="F83" s="47" t="str">
        <f t="shared" si="16"/>
        <v>土</v>
      </c>
      <c r="G83" s="65">
        <f t="shared" si="23"/>
        <v>7</v>
      </c>
      <c r="H83" s="65">
        <f t="shared" si="24"/>
        <v>2</v>
      </c>
      <c r="I83" s="71">
        <f t="shared" ca="1" si="17"/>
        <v>0</v>
      </c>
      <c r="J83" s="77">
        <f t="shared" ca="1" si="18"/>
        <v>0</v>
      </c>
      <c r="K83" s="79"/>
      <c r="L83" s="83">
        <f t="shared" ca="1" si="25"/>
        <v>7</v>
      </c>
      <c r="M83" s="65">
        <f t="shared" ca="1" si="26"/>
        <v>2</v>
      </c>
      <c r="N83" s="71">
        <f t="shared" ca="1" si="27"/>
        <v>2</v>
      </c>
      <c r="O83" s="86" t="str">
        <f t="shared" ca="1" si="28"/>
        <v>○</v>
      </c>
      <c r="P83" s="29">
        <f t="shared" si="29"/>
        <v>69</v>
      </c>
      <c r="Q83" t="str">
        <f>HLOOKUP(B83,Sheet1!$C$3:$AAN$4,2,FALSE)</f>
        <v>SI7</v>
      </c>
      <c r="R83" t="str">
        <f>HLOOKUP(E83,Sheet1!$C$3:$AAN$4,2,FALSE)</f>
        <v>SO7</v>
      </c>
      <c r="S83" t="str">
        <f t="shared" si="19"/>
        <v>Sheet1!SI7:SO7</v>
      </c>
      <c r="T83" t="str">
        <f>HLOOKUP(B83,Sheet1!$C$3:$AAN$5,3,FALSE)</f>
        <v>SI6</v>
      </c>
      <c r="U83" t="str">
        <f>HLOOKUP(E83,Sheet1!$C$3:$AAN$5,3,FALSE)</f>
        <v>SO6</v>
      </c>
      <c r="V83" t="str">
        <f t="shared" si="20"/>
        <v>Sheet1!SI6:SO6</v>
      </c>
    </row>
    <row r="84" spans="2:23" ht="17" customHeight="1">
      <c r="B84" s="37">
        <f t="shared" si="21"/>
        <v>46488</v>
      </c>
      <c r="C84" s="47" t="str">
        <f t="shared" si="15"/>
        <v>日</v>
      </c>
      <c r="D84" s="49" t="s">
        <v>35</v>
      </c>
      <c r="E84" s="37">
        <f t="shared" si="22"/>
        <v>46494</v>
      </c>
      <c r="F84" s="47" t="str">
        <f t="shared" si="16"/>
        <v>土</v>
      </c>
      <c r="G84" s="65">
        <f t="shared" si="23"/>
        <v>7</v>
      </c>
      <c r="H84" s="65">
        <f t="shared" si="24"/>
        <v>2</v>
      </c>
      <c r="I84" s="71">
        <f t="shared" ca="1" si="17"/>
        <v>0</v>
      </c>
      <c r="J84" s="77">
        <f t="shared" ca="1" si="18"/>
        <v>0</v>
      </c>
      <c r="K84" s="79"/>
      <c r="L84" s="83">
        <f t="shared" ca="1" si="25"/>
        <v>7</v>
      </c>
      <c r="M84" s="65">
        <f t="shared" ca="1" si="26"/>
        <v>2</v>
      </c>
      <c r="N84" s="71">
        <f t="shared" ca="1" si="27"/>
        <v>2</v>
      </c>
      <c r="O84" s="86" t="str">
        <f t="shared" ca="1" si="28"/>
        <v>○</v>
      </c>
      <c r="P84" s="29">
        <f t="shared" si="29"/>
        <v>70</v>
      </c>
      <c r="Q84" t="str">
        <f>HLOOKUP(B84,Sheet1!$C$3:$AAN$4,2,FALSE)</f>
        <v>SP7</v>
      </c>
      <c r="R84" t="str">
        <f>HLOOKUP(E84,Sheet1!$C$3:$AAN$4,2,FALSE)</f>
        <v>SV7</v>
      </c>
      <c r="S84" s="29" t="str">
        <f t="shared" si="19"/>
        <v>Sheet1!SP7:SV7</v>
      </c>
      <c r="T84" t="str">
        <f>HLOOKUP(B84,Sheet1!$C$3:$AAN$5,3,FALSE)</f>
        <v>SP6</v>
      </c>
      <c r="U84" s="29" t="str">
        <f>HLOOKUP(E84,Sheet1!$C$3:$AAN$5,3,FALSE)</f>
        <v>SV6</v>
      </c>
      <c r="V84" t="str">
        <f t="shared" si="20"/>
        <v>Sheet1!SP6:SV6</v>
      </c>
      <c r="W84" s="29"/>
    </row>
    <row r="85" spans="2:23" ht="17" customHeight="1">
      <c r="B85" s="37">
        <f t="shared" si="21"/>
        <v>46495</v>
      </c>
      <c r="C85" s="47" t="str">
        <f t="shared" si="15"/>
        <v>日</v>
      </c>
      <c r="D85" s="49" t="s">
        <v>35</v>
      </c>
      <c r="E85" s="37">
        <f t="shared" si="22"/>
        <v>46501</v>
      </c>
      <c r="F85" s="47" t="str">
        <f t="shared" si="16"/>
        <v>土</v>
      </c>
      <c r="G85" s="65">
        <f t="shared" si="23"/>
        <v>7</v>
      </c>
      <c r="H85" s="65">
        <f t="shared" si="24"/>
        <v>2</v>
      </c>
      <c r="I85" s="71">
        <f t="shared" ca="1" si="17"/>
        <v>0</v>
      </c>
      <c r="J85" s="77">
        <f t="shared" ca="1" si="18"/>
        <v>0</v>
      </c>
      <c r="K85" s="79"/>
      <c r="L85" s="83">
        <f t="shared" ca="1" si="25"/>
        <v>7</v>
      </c>
      <c r="M85" s="65">
        <f t="shared" ca="1" si="26"/>
        <v>2</v>
      </c>
      <c r="N85" s="71">
        <f t="shared" ca="1" si="27"/>
        <v>2</v>
      </c>
      <c r="O85" s="86" t="str">
        <f t="shared" ca="1" si="28"/>
        <v>○</v>
      </c>
      <c r="P85" s="29">
        <f t="shared" si="29"/>
        <v>71</v>
      </c>
      <c r="Q85" t="str">
        <f>HLOOKUP(B85,Sheet1!$C$3:$AAN$4,2,FALSE)</f>
        <v>SW7</v>
      </c>
      <c r="R85" t="str">
        <f>HLOOKUP(E85,Sheet1!$C$3:$AAN$4,2,FALSE)</f>
        <v>TC7</v>
      </c>
      <c r="S85" t="str">
        <f t="shared" si="19"/>
        <v>Sheet1!SW7:TC7</v>
      </c>
      <c r="T85" t="str">
        <f>HLOOKUP(B85,Sheet1!$C$3:$AAN$5,3,FALSE)</f>
        <v>SW6</v>
      </c>
      <c r="U85" t="str">
        <f>HLOOKUP(E85,Sheet1!$C$3:$AAN$5,3,FALSE)</f>
        <v>TC6</v>
      </c>
      <c r="V85" t="str">
        <f t="shared" si="20"/>
        <v>Sheet1!SW6:TC6</v>
      </c>
    </row>
    <row r="86" spans="2:23" ht="17" customHeight="1">
      <c r="B86" s="37">
        <f t="shared" si="21"/>
        <v>46502</v>
      </c>
      <c r="C86" s="47" t="str">
        <f t="shared" si="15"/>
        <v>日</v>
      </c>
      <c r="D86" s="49" t="s">
        <v>35</v>
      </c>
      <c r="E86" s="37">
        <f t="shared" si="22"/>
        <v>46508</v>
      </c>
      <c r="F86" s="47" t="str">
        <f t="shared" si="16"/>
        <v>土</v>
      </c>
      <c r="G86" s="65">
        <f t="shared" si="23"/>
        <v>7</v>
      </c>
      <c r="H86" s="65">
        <f t="shared" si="24"/>
        <v>2</v>
      </c>
      <c r="I86" s="71">
        <f t="shared" ca="1" si="17"/>
        <v>0</v>
      </c>
      <c r="J86" s="77">
        <f t="shared" ca="1" si="18"/>
        <v>0</v>
      </c>
      <c r="K86" s="79"/>
      <c r="L86" s="83">
        <f t="shared" ca="1" si="25"/>
        <v>7</v>
      </c>
      <c r="M86" s="65">
        <f t="shared" ca="1" si="26"/>
        <v>3</v>
      </c>
      <c r="N86" s="71">
        <f t="shared" ca="1" si="27"/>
        <v>2</v>
      </c>
      <c r="O86" s="86" t="str">
        <f t="shared" ca="1" si="28"/>
        <v>×</v>
      </c>
      <c r="P86" s="29">
        <f t="shared" si="29"/>
        <v>72</v>
      </c>
      <c r="Q86" t="str">
        <f>HLOOKUP(B86,Sheet1!$C$3:$AAN$4,2,FALSE)</f>
        <v>TD7</v>
      </c>
      <c r="R86" t="str">
        <f>HLOOKUP(E86,Sheet1!$C$3:$AAN$4,2,FALSE)</f>
        <v>TK7</v>
      </c>
      <c r="S86" s="29" t="str">
        <f t="shared" si="19"/>
        <v>Sheet1!TD7:TK7</v>
      </c>
      <c r="T86" t="str">
        <f>HLOOKUP(B86,Sheet1!$C$3:$AAN$5,3,FALSE)</f>
        <v>TD6</v>
      </c>
      <c r="U86" s="29" t="str">
        <f>HLOOKUP(E86,Sheet1!$C$3:$AAN$5,3,FALSE)</f>
        <v>TK6</v>
      </c>
      <c r="V86" t="str">
        <f t="shared" si="20"/>
        <v>Sheet1!TD6:TK6</v>
      </c>
      <c r="W86" s="29"/>
    </row>
    <row r="87" spans="2:23" ht="17" customHeight="1">
      <c r="B87" s="37">
        <f t="shared" si="21"/>
        <v>46509</v>
      </c>
      <c r="C87" s="47" t="str">
        <f t="shared" si="15"/>
        <v>日</v>
      </c>
      <c r="D87" s="49" t="s">
        <v>35</v>
      </c>
      <c r="E87" s="37">
        <f t="shared" si="22"/>
        <v>46515</v>
      </c>
      <c r="F87" s="47" t="str">
        <f t="shared" si="16"/>
        <v>土</v>
      </c>
      <c r="G87" s="65">
        <f t="shared" si="23"/>
        <v>7</v>
      </c>
      <c r="H87" s="65">
        <f t="shared" si="24"/>
        <v>2</v>
      </c>
      <c r="I87" s="71">
        <f t="shared" ca="1" si="17"/>
        <v>0</v>
      </c>
      <c r="J87" s="77">
        <f t="shared" ca="1" si="18"/>
        <v>0</v>
      </c>
      <c r="K87" s="79"/>
      <c r="L87" s="83">
        <f t="shared" ca="1" si="25"/>
        <v>7</v>
      </c>
      <c r="M87" s="65">
        <f t="shared" ca="1" si="26"/>
        <v>5</v>
      </c>
      <c r="N87" s="71">
        <f t="shared" ca="1" si="27"/>
        <v>2</v>
      </c>
      <c r="O87" s="86" t="str">
        <f t="shared" ca="1" si="28"/>
        <v>×</v>
      </c>
      <c r="P87" s="29">
        <f t="shared" si="29"/>
        <v>73</v>
      </c>
      <c r="Q87" t="str">
        <f>HLOOKUP(B87,Sheet1!$C$3:$AAN$4,2,FALSE)</f>
        <v>TL7</v>
      </c>
      <c r="R87" t="str">
        <f>HLOOKUP(E87,Sheet1!$C$3:$AAN$4,2,FALSE)</f>
        <v>TR7</v>
      </c>
      <c r="S87" t="str">
        <f t="shared" si="19"/>
        <v>Sheet1!TL7:TR7</v>
      </c>
      <c r="T87" t="str">
        <f>HLOOKUP(B87,Sheet1!$C$3:$AAN$5,3,FALSE)</f>
        <v>TL6</v>
      </c>
      <c r="U87" t="str">
        <f>HLOOKUP(E87,Sheet1!$C$3:$AAN$5,3,FALSE)</f>
        <v>TR6</v>
      </c>
      <c r="V87" t="str">
        <f t="shared" si="20"/>
        <v>Sheet1!TL6:TR6</v>
      </c>
    </row>
    <row r="88" spans="2:23" ht="17" customHeight="1">
      <c r="B88" s="37">
        <f t="shared" si="21"/>
        <v>46516</v>
      </c>
      <c r="C88" s="47" t="str">
        <f t="shared" si="15"/>
        <v>日</v>
      </c>
      <c r="D88" s="49" t="s">
        <v>35</v>
      </c>
      <c r="E88" s="37">
        <f t="shared" si="22"/>
        <v>46522</v>
      </c>
      <c r="F88" s="47" t="str">
        <f t="shared" si="16"/>
        <v>土</v>
      </c>
      <c r="G88" s="65">
        <f t="shared" si="23"/>
        <v>7</v>
      </c>
      <c r="H88" s="65">
        <f t="shared" si="24"/>
        <v>2</v>
      </c>
      <c r="I88" s="71">
        <f t="shared" ca="1" si="17"/>
        <v>0</v>
      </c>
      <c r="J88" s="77">
        <f t="shared" ca="1" si="18"/>
        <v>0</v>
      </c>
      <c r="K88" s="79"/>
      <c r="L88" s="83">
        <f t="shared" ca="1" si="25"/>
        <v>7</v>
      </c>
      <c r="M88" s="65">
        <f t="shared" ca="1" si="26"/>
        <v>2</v>
      </c>
      <c r="N88" s="71">
        <f t="shared" ca="1" si="27"/>
        <v>2</v>
      </c>
      <c r="O88" s="86" t="str">
        <f t="shared" ca="1" si="28"/>
        <v>○</v>
      </c>
      <c r="P88" s="29">
        <f t="shared" si="29"/>
        <v>74</v>
      </c>
      <c r="Q88" t="str">
        <f>HLOOKUP(B88,Sheet1!$C$3:$AAN$4,2,FALSE)</f>
        <v>TS7</v>
      </c>
      <c r="R88" t="str">
        <f>HLOOKUP(E88,Sheet1!$C$3:$AAN$4,2,FALSE)</f>
        <v>TY7</v>
      </c>
      <c r="S88" s="29" t="str">
        <f t="shared" si="19"/>
        <v>Sheet1!TS7:TY7</v>
      </c>
      <c r="T88" t="str">
        <f>HLOOKUP(B88,Sheet1!$C$3:$AAN$5,3,FALSE)</f>
        <v>TS6</v>
      </c>
      <c r="U88" s="29" t="str">
        <f>HLOOKUP(E88,Sheet1!$C$3:$AAN$5,3,FALSE)</f>
        <v>TY6</v>
      </c>
      <c r="V88" t="str">
        <f t="shared" si="20"/>
        <v>Sheet1!TS6:TY6</v>
      </c>
      <c r="W88" s="29"/>
    </row>
    <row r="89" spans="2:23" ht="17" customHeight="1">
      <c r="B89" s="37">
        <f t="shared" si="21"/>
        <v>46523</v>
      </c>
      <c r="C89" s="47" t="str">
        <f t="shared" si="15"/>
        <v>日</v>
      </c>
      <c r="D89" s="49" t="s">
        <v>35</v>
      </c>
      <c r="E89" s="37">
        <f t="shared" si="22"/>
        <v>46529</v>
      </c>
      <c r="F89" s="47" t="str">
        <f t="shared" si="16"/>
        <v>土</v>
      </c>
      <c r="G89" s="65">
        <f t="shared" si="23"/>
        <v>7</v>
      </c>
      <c r="H89" s="65">
        <f t="shared" si="24"/>
        <v>2</v>
      </c>
      <c r="I89" s="71">
        <f t="shared" ca="1" si="17"/>
        <v>0</v>
      </c>
      <c r="J89" s="77">
        <f t="shared" ca="1" si="18"/>
        <v>0</v>
      </c>
      <c r="K89" s="79"/>
      <c r="L89" s="83">
        <f t="shared" ca="1" si="25"/>
        <v>7</v>
      </c>
      <c r="M89" s="65">
        <f t="shared" ca="1" si="26"/>
        <v>2</v>
      </c>
      <c r="N89" s="71">
        <f t="shared" ca="1" si="27"/>
        <v>2</v>
      </c>
      <c r="O89" s="86" t="str">
        <f t="shared" ca="1" si="28"/>
        <v>○</v>
      </c>
      <c r="P89" s="29">
        <f t="shared" si="29"/>
        <v>75</v>
      </c>
      <c r="Q89" t="str">
        <f>HLOOKUP(B89,Sheet1!$C$3:$AAN$4,2,FALSE)</f>
        <v>TZ7</v>
      </c>
      <c r="R89" t="str">
        <f>HLOOKUP(E89,Sheet1!$C$3:$AAN$4,2,FALSE)</f>
        <v>UF7</v>
      </c>
      <c r="S89" t="str">
        <f t="shared" si="19"/>
        <v>Sheet1!TZ7:UF7</v>
      </c>
      <c r="T89" t="str">
        <f>HLOOKUP(B89,Sheet1!$C$3:$AAN$5,3,FALSE)</f>
        <v>TZ6</v>
      </c>
      <c r="U89" t="str">
        <f>HLOOKUP(E89,Sheet1!$C$3:$AAN$5,3,FALSE)</f>
        <v>UF6</v>
      </c>
      <c r="V89" t="str">
        <f t="shared" si="20"/>
        <v>Sheet1!TZ6:UF6</v>
      </c>
    </row>
    <row r="90" spans="2:23" ht="17" customHeight="1">
      <c r="B90" s="37">
        <f t="shared" si="21"/>
        <v>46530</v>
      </c>
      <c r="C90" s="47" t="str">
        <f t="shared" si="15"/>
        <v>日</v>
      </c>
      <c r="D90" s="49" t="s">
        <v>35</v>
      </c>
      <c r="E90" s="37">
        <f t="shared" si="22"/>
        <v>46536</v>
      </c>
      <c r="F90" s="47" t="str">
        <f t="shared" si="16"/>
        <v>土</v>
      </c>
      <c r="G90" s="65">
        <f t="shared" si="23"/>
        <v>7</v>
      </c>
      <c r="H90" s="65">
        <f t="shared" si="24"/>
        <v>2</v>
      </c>
      <c r="I90" s="71">
        <f t="shared" ca="1" si="17"/>
        <v>0</v>
      </c>
      <c r="J90" s="77">
        <f t="shared" ca="1" si="18"/>
        <v>0</v>
      </c>
      <c r="K90" s="79"/>
      <c r="L90" s="83">
        <f t="shared" ca="1" si="25"/>
        <v>7</v>
      </c>
      <c r="M90" s="65">
        <f t="shared" ca="1" si="26"/>
        <v>2</v>
      </c>
      <c r="N90" s="71">
        <f t="shared" ca="1" si="27"/>
        <v>2</v>
      </c>
      <c r="O90" s="86" t="str">
        <f t="shared" ca="1" si="28"/>
        <v>○</v>
      </c>
      <c r="P90" s="29">
        <f t="shared" si="29"/>
        <v>76</v>
      </c>
      <c r="Q90" t="str">
        <f>HLOOKUP(B90,Sheet1!$C$3:$AAN$4,2,FALSE)</f>
        <v>UG7</v>
      </c>
      <c r="R90" t="str">
        <f>HLOOKUP(E90,Sheet1!$C$3:$AAN$4,2,FALSE)</f>
        <v>UM7</v>
      </c>
      <c r="S90" s="29" t="str">
        <f t="shared" si="19"/>
        <v>Sheet1!UG7:UM7</v>
      </c>
      <c r="T90" t="str">
        <f>HLOOKUP(B90,Sheet1!$C$3:$AAN$5,3,FALSE)</f>
        <v>UG6</v>
      </c>
      <c r="U90" s="29" t="str">
        <f>HLOOKUP(E90,Sheet1!$C$3:$AAN$5,3,FALSE)</f>
        <v>UM6</v>
      </c>
      <c r="V90" t="str">
        <f t="shared" si="20"/>
        <v>Sheet1!UG6:UM6</v>
      </c>
      <c r="W90" s="29"/>
    </row>
    <row r="91" spans="2:23" ht="17" customHeight="1">
      <c r="B91" s="37">
        <f t="shared" si="21"/>
        <v>46537</v>
      </c>
      <c r="C91" s="47" t="str">
        <f t="shared" si="15"/>
        <v>日</v>
      </c>
      <c r="D91" s="49" t="s">
        <v>35</v>
      </c>
      <c r="E91" s="37">
        <f t="shared" si="22"/>
        <v>46543</v>
      </c>
      <c r="F91" s="47" t="str">
        <f t="shared" si="16"/>
        <v>土</v>
      </c>
      <c r="G91" s="65">
        <f t="shared" si="23"/>
        <v>7</v>
      </c>
      <c r="H91" s="65">
        <f t="shared" si="24"/>
        <v>2</v>
      </c>
      <c r="I91" s="71">
        <f t="shared" ca="1" si="17"/>
        <v>0</v>
      </c>
      <c r="J91" s="77">
        <f t="shared" ca="1" si="18"/>
        <v>0</v>
      </c>
      <c r="K91" s="79"/>
      <c r="L91" s="83">
        <f t="shared" ca="1" si="25"/>
        <v>7</v>
      </c>
      <c r="M91" s="65">
        <f t="shared" ca="1" si="26"/>
        <v>2</v>
      </c>
      <c r="N91" s="71">
        <f t="shared" ca="1" si="27"/>
        <v>2</v>
      </c>
      <c r="O91" s="86" t="str">
        <f t="shared" ca="1" si="28"/>
        <v>○</v>
      </c>
      <c r="P91" s="29">
        <f t="shared" si="29"/>
        <v>77</v>
      </c>
      <c r="Q91" t="str">
        <f>HLOOKUP(B91,Sheet1!$C$3:$AAN$4,2,FALSE)</f>
        <v>UN7</v>
      </c>
      <c r="R91" t="str">
        <f>HLOOKUP(E91,Sheet1!$C$3:$AAN$4,2,FALSE)</f>
        <v>UT7</v>
      </c>
      <c r="S91" t="str">
        <f t="shared" si="19"/>
        <v>Sheet1!UN7:UT7</v>
      </c>
      <c r="T91" t="str">
        <f>HLOOKUP(B91,Sheet1!$C$3:$AAN$5,3,FALSE)</f>
        <v>UN6</v>
      </c>
      <c r="U91" t="str">
        <f>HLOOKUP(E91,Sheet1!$C$3:$AAN$5,3,FALSE)</f>
        <v>UT6</v>
      </c>
      <c r="V91" t="str">
        <f t="shared" si="20"/>
        <v>Sheet1!UN6:UT6</v>
      </c>
    </row>
    <row r="92" spans="2:23" ht="17" customHeight="1">
      <c r="B92" s="37">
        <f t="shared" si="21"/>
        <v>46544</v>
      </c>
      <c r="C92" s="47" t="str">
        <f t="shared" si="15"/>
        <v>日</v>
      </c>
      <c r="D92" s="49" t="s">
        <v>35</v>
      </c>
      <c r="E92" s="37">
        <f t="shared" si="22"/>
        <v>46550</v>
      </c>
      <c r="F92" s="47" t="str">
        <f t="shared" si="16"/>
        <v>土</v>
      </c>
      <c r="G92" s="65">
        <f t="shared" si="23"/>
        <v>7</v>
      </c>
      <c r="H92" s="65">
        <f t="shared" si="24"/>
        <v>2</v>
      </c>
      <c r="I92" s="71">
        <f t="shared" ca="1" si="17"/>
        <v>0</v>
      </c>
      <c r="J92" s="77">
        <f t="shared" ca="1" si="18"/>
        <v>0</v>
      </c>
      <c r="K92" s="79"/>
      <c r="L92" s="83">
        <f t="shared" ca="1" si="25"/>
        <v>7</v>
      </c>
      <c r="M92" s="65">
        <f t="shared" ca="1" si="26"/>
        <v>2</v>
      </c>
      <c r="N92" s="71">
        <f t="shared" ca="1" si="27"/>
        <v>2</v>
      </c>
      <c r="O92" s="86" t="str">
        <f t="shared" ca="1" si="28"/>
        <v>○</v>
      </c>
      <c r="P92" s="29">
        <f t="shared" si="29"/>
        <v>78</v>
      </c>
      <c r="Q92" t="str">
        <f>HLOOKUP(B92,Sheet1!$C$3:$AAN$4,2,FALSE)</f>
        <v>UU7</v>
      </c>
      <c r="R92" t="str">
        <f>HLOOKUP(E92,Sheet1!$C$3:$AAN$4,2,FALSE)</f>
        <v>VA7</v>
      </c>
      <c r="S92" s="29" t="str">
        <f t="shared" si="19"/>
        <v>Sheet1!UU7:VA7</v>
      </c>
      <c r="T92" t="str">
        <f>HLOOKUP(B92,Sheet1!$C$3:$AAN$5,3,FALSE)</f>
        <v>UU6</v>
      </c>
      <c r="U92" s="29" t="str">
        <f>HLOOKUP(E92,Sheet1!$C$3:$AAN$5,3,FALSE)</f>
        <v>VA6</v>
      </c>
      <c r="V92" t="str">
        <f t="shared" si="20"/>
        <v>Sheet1!UU6:VA6</v>
      </c>
      <c r="W92" s="29"/>
    </row>
    <row r="93" spans="2:23" ht="17" customHeight="1">
      <c r="B93" s="37">
        <f t="shared" si="21"/>
        <v>46551</v>
      </c>
      <c r="C93" s="47" t="str">
        <f t="shared" si="15"/>
        <v>日</v>
      </c>
      <c r="D93" s="49" t="s">
        <v>35</v>
      </c>
      <c r="E93" s="37">
        <f t="shared" si="22"/>
        <v>46557</v>
      </c>
      <c r="F93" s="47" t="str">
        <f t="shared" si="16"/>
        <v>土</v>
      </c>
      <c r="G93" s="65">
        <f t="shared" si="23"/>
        <v>7</v>
      </c>
      <c r="H93" s="65">
        <f t="shared" si="24"/>
        <v>2</v>
      </c>
      <c r="I93" s="71">
        <f t="shared" ca="1" si="17"/>
        <v>0</v>
      </c>
      <c r="J93" s="77">
        <f t="shared" ca="1" si="18"/>
        <v>0</v>
      </c>
      <c r="K93" s="79"/>
      <c r="L93" s="83">
        <f t="shared" ca="1" si="25"/>
        <v>7</v>
      </c>
      <c r="M93" s="65">
        <f t="shared" ca="1" si="26"/>
        <v>2</v>
      </c>
      <c r="N93" s="71">
        <f t="shared" ca="1" si="27"/>
        <v>2</v>
      </c>
      <c r="O93" s="86" t="str">
        <f t="shared" ca="1" si="28"/>
        <v>○</v>
      </c>
      <c r="P93" s="29">
        <f t="shared" si="29"/>
        <v>79</v>
      </c>
      <c r="Q93" t="str">
        <f>HLOOKUP(B93,Sheet1!$C$3:$AAN$4,2,FALSE)</f>
        <v>VB7</v>
      </c>
      <c r="R93" t="str">
        <f>HLOOKUP(E93,Sheet1!$C$3:$AAN$4,2,FALSE)</f>
        <v>VH7</v>
      </c>
      <c r="S93" t="str">
        <f t="shared" si="19"/>
        <v>Sheet1!VB7:VH7</v>
      </c>
      <c r="T93" t="str">
        <f>HLOOKUP(B93,Sheet1!$C$3:$AAN$5,3,FALSE)</f>
        <v>VB6</v>
      </c>
      <c r="U93" t="str">
        <f>HLOOKUP(E93,Sheet1!$C$3:$AAN$5,3,FALSE)</f>
        <v>VH6</v>
      </c>
      <c r="V93" t="str">
        <f t="shared" si="20"/>
        <v>Sheet1!VB6:VH6</v>
      </c>
    </row>
    <row r="94" spans="2:23" ht="17" customHeight="1">
      <c r="B94" s="37">
        <f t="shared" si="21"/>
        <v>46558</v>
      </c>
      <c r="C94" s="47" t="str">
        <f t="shared" si="15"/>
        <v>日</v>
      </c>
      <c r="D94" s="49" t="s">
        <v>35</v>
      </c>
      <c r="E94" s="37">
        <f t="shared" si="22"/>
        <v>46564</v>
      </c>
      <c r="F94" s="47" t="str">
        <f t="shared" si="16"/>
        <v>土</v>
      </c>
      <c r="G94" s="65">
        <f t="shared" si="23"/>
        <v>7</v>
      </c>
      <c r="H94" s="65">
        <f t="shared" si="24"/>
        <v>2</v>
      </c>
      <c r="I94" s="71">
        <f t="shared" ca="1" si="17"/>
        <v>0</v>
      </c>
      <c r="J94" s="77">
        <f t="shared" ca="1" si="18"/>
        <v>0</v>
      </c>
      <c r="K94" s="79"/>
      <c r="L94" s="83">
        <f t="shared" ca="1" si="25"/>
        <v>7</v>
      </c>
      <c r="M94" s="65">
        <f t="shared" ca="1" si="26"/>
        <v>2</v>
      </c>
      <c r="N94" s="71">
        <f t="shared" ca="1" si="27"/>
        <v>2</v>
      </c>
      <c r="O94" s="86" t="str">
        <f t="shared" ca="1" si="28"/>
        <v>○</v>
      </c>
      <c r="P94" s="29">
        <f t="shared" si="29"/>
        <v>80</v>
      </c>
      <c r="Q94" t="str">
        <f>HLOOKUP(B94,Sheet1!$C$3:$AAN$4,2,FALSE)</f>
        <v>VI7</v>
      </c>
      <c r="R94" t="str">
        <f>HLOOKUP(E94,Sheet1!$C$3:$AAN$4,2,FALSE)</f>
        <v>VO7</v>
      </c>
      <c r="S94" s="29" t="str">
        <f t="shared" si="19"/>
        <v>Sheet1!VI7:VO7</v>
      </c>
      <c r="T94" t="str">
        <f>HLOOKUP(B94,Sheet1!$C$3:$AAN$5,3,FALSE)</f>
        <v>VI6</v>
      </c>
      <c r="U94" s="29" t="str">
        <f>HLOOKUP(E94,Sheet1!$C$3:$AAN$5,3,FALSE)</f>
        <v>VO6</v>
      </c>
      <c r="V94" t="str">
        <f t="shared" si="20"/>
        <v>Sheet1!VI6:VO6</v>
      </c>
      <c r="W94" s="29"/>
    </row>
    <row r="95" spans="2:23" ht="17" customHeight="1">
      <c r="B95" s="37">
        <f t="shared" si="21"/>
        <v>46565</v>
      </c>
      <c r="C95" s="47" t="str">
        <f t="shared" si="15"/>
        <v>日</v>
      </c>
      <c r="D95" s="49" t="s">
        <v>35</v>
      </c>
      <c r="E95" s="37">
        <f t="shared" si="22"/>
        <v>46571</v>
      </c>
      <c r="F95" s="47" t="str">
        <f t="shared" si="16"/>
        <v>土</v>
      </c>
      <c r="G95" s="65">
        <f t="shared" si="23"/>
        <v>7</v>
      </c>
      <c r="H95" s="65">
        <f t="shared" si="24"/>
        <v>2</v>
      </c>
      <c r="I95" s="71">
        <f t="shared" ca="1" si="17"/>
        <v>0</v>
      </c>
      <c r="J95" s="77">
        <f t="shared" ca="1" si="18"/>
        <v>0</v>
      </c>
      <c r="K95" s="79"/>
      <c r="L95" s="83">
        <f t="shared" ca="1" si="25"/>
        <v>7</v>
      </c>
      <c r="M95" s="65">
        <f t="shared" ca="1" si="26"/>
        <v>2</v>
      </c>
      <c r="N95" s="71">
        <f t="shared" ca="1" si="27"/>
        <v>2</v>
      </c>
      <c r="O95" s="86" t="str">
        <f t="shared" ca="1" si="28"/>
        <v>○</v>
      </c>
      <c r="P95" s="29">
        <f t="shared" si="29"/>
        <v>81</v>
      </c>
      <c r="Q95" t="str">
        <f>HLOOKUP(B95,Sheet1!$C$3:$AAN$4,2,FALSE)</f>
        <v>VP7</v>
      </c>
      <c r="R95" t="str">
        <f>HLOOKUP(E95,Sheet1!$C$3:$AAN$4,2,FALSE)</f>
        <v>VW7</v>
      </c>
      <c r="S95" t="str">
        <f t="shared" si="19"/>
        <v>Sheet1!VP7:VW7</v>
      </c>
      <c r="T95" t="str">
        <f>HLOOKUP(B95,Sheet1!$C$3:$AAN$5,3,FALSE)</f>
        <v>VP6</v>
      </c>
      <c r="U95" t="str">
        <f>HLOOKUP(E95,Sheet1!$C$3:$AAN$5,3,FALSE)</f>
        <v>VW6</v>
      </c>
      <c r="V95" t="str">
        <f t="shared" si="20"/>
        <v>Sheet1!VP6:VW6</v>
      </c>
    </row>
    <row r="96" spans="2:23" ht="17" customHeight="1">
      <c r="B96" s="37">
        <f t="shared" si="21"/>
        <v>46572</v>
      </c>
      <c r="C96" s="47" t="str">
        <f t="shared" si="15"/>
        <v>日</v>
      </c>
      <c r="D96" s="49" t="s">
        <v>35</v>
      </c>
      <c r="E96" s="37">
        <f t="shared" si="22"/>
        <v>46578</v>
      </c>
      <c r="F96" s="47" t="str">
        <f t="shared" si="16"/>
        <v>土</v>
      </c>
      <c r="G96" s="65">
        <f t="shared" si="23"/>
        <v>7</v>
      </c>
      <c r="H96" s="65">
        <f t="shared" si="24"/>
        <v>2</v>
      </c>
      <c r="I96" s="71">
        <f t="shared" ca="1" si="17"/>
        <v>0</v>
      </c>
      <c r="J96" s="77">
        <f t="shared" ca="1" si="18"/>
        <v>0</v>
      </c>
      <c r="K96" s="79"/>
      <c r="L96" s="83">
        <f t="shared" ca="1" si="25"/>
        <v>7</v>
      </c>
      <c r="M96" s="65">
        <f t="shared" ca="1" si="26"/>
        <v>2</v>
      </c>
      <c r="N96" s="71">
        <f t="shared" ca="1" si="27"/>
        <v>2</v>
      </c>
      <c r="O96" s="86" t="str">
        <f t="shared" ca="1" si="28"/>
        <v>○</v>
      </c>
      <c r="P96" s="29">
        <f t="shared" si="29"/>
        <v>82</v>
      </c>
      <c r="Q96" t="str">
        <f>HLOOKUP(B96,Sheet1!$C$3:$AAN$4,2,FALSE)</f>
        <v>VX7</v>
      </c>
      <c r="R96" t="str">
        <f>HLOOKUP(E96,Sheet1!$C$3:$AAN$4,2,FALSE)</f>
        <v>WD7</v>
      </c>
      <c r="S96" s="29" t="str">
        <f t="shared" si="19"/>
        <v>Sheet1!VX7:WD7</v>
      </c>
      <c r="T96" t="str">
        <f>HLOOKUP(B96,Sheet1!$C$3:$AAN$5,3,FALSE)</f>
        <v>VX6</v>
      </c>
      <c r="U96" s="29" t="str">
        <f>HLOOKUP(E96,Sheet1!$C$3:$AAN$5,3,FALSE)</f>
        <v>WD6</v>
      </c>
      <c r="V96" t="str">
        <f t="shared" si="20"/>
        <v>Sheet1!VX6:WD6</v>
      </c>
      <c r="W96" s="29"/>
    </row>
    <row r="97" spans="2:23" ht="17" customHeight="1">
      <c r="B97" s="37">
        <f t="shared" si="21"/>
        <v>46579</v>
      </c>
      <c r="C97" s="47" t="str">
        <f t="shared" si="15"/>
        <v>日</v>
      </c>
      <c r="D97" s="49" t="s">
        <v>35</v>
      </c>
      <c r="E97" s="37">
        <f t="shared" si="22"/>
        <v>46585</v>
      </c>
      <c r="F97" s="47" t="str">
        <f t="shared" si="16"/>
        <v>土</v>
      </c>
      <c r="G97" s="65">
        <f t="shared" si="23"/>
        <v>7</v>
      </c>
      <c r="H97" s="65">
        <f t="shared" si="24"/>
        <v>2</v>
      </c>
      <c r="I97" s="71">
        <f t="shared" ca="1" si="17"/>
        <v>0</v>
      </c>
      <c r="J97" s="77">
        <f t="shared" ca="1" si="18"/>
        <v>0</v>
      </c>
      <c r="K97" s="79"/>
      <c r="L97" s="83">
        <f t="shared" ca="1" si="25"/>
        <v>7</v>
      </c>
      <c r="M97" s="65">
        <f t="shared" ca="1" si="26"/>
        <v>2</v>
      </c>
      <c r="N97" s="71">
        <f t="shared" ca="1" si="27"/>
        <v>2</v>
      </c>
      <c r="O97" s="86" t="str">
        <f t="shared" ca="1" si="28"/>
        <v>○</v>
      </c>
      <c r="P97" s="29">
        <f t="shared" si="29"/>
        <v>83</v>
      </c>
      <c r="Q97" t="str">
        <f>HLOOKUP(B97,Sheet1!$C$3:$AAN$4,2,FALSE)</f>
        <v>WE7</v>
      </c>
      <c r="R97" t="str">
        <f>HLOOKUP(E97,Sheet1!$C$3:$AAN$4,2,FALSE)</f>
        <v>WK7</v>
      </c>
      <c r="S97" t="str">
        <f t="shared" si="19"/>
        <v>Sheet1!WE7:WK7</v>
      </c>
      <c r="T97" t="str">
        <f>HLOOKUP(B97,Sheet1!$C$3:$AAN$5,3,FALSE)</f>
        <v>WE6</v>
      </c>
      <c r="U97" t="str">
        <f>HLOOKUP(E97,Sheet1!$C$3:$AAN$5,3,FALSE)</f>
        <v>WK6</v>
      </c>
      <c r="V97" t="str">
        <f t="shared" si="20"/>
        <v>Sheet1!WE6:WK6</v>
      </c>
    </row>
    <row r="98" spans="2:23" ht="17" customHeight="1">
      <c r="B98" s="37">
        <f t="shared" si="21"/>
        <v>46586</v>
      </c>
      <c r="C98" s="47" t="str">
        <f t="shared" si="15"/>
        <v>日</v>
      </c>
      <c r="D98" s="49" t="s">
        <v>35</v>
      </c>
      <c r="E98" s="37">
        <f t="shared" si="22"/>
        <v>46592</v>
      </c>
      <c r="F98" s="47" t="str">
        <f t="shared" si="16"/>
        <v>土</v>
      </c>
      <c r="G98" s="65">
        <f t="shared" si="23"/>
        <v>7</v>
      </c>
      <c r="H98" s="65">
        <f t="shared" si="24"/>
        <v>2</v>
      </c>
      <c r="I98" s="71">
        <f t="shared" ca="1" si="17"/>
        <v>0</v>
      </c>
      <c r="J98" s="77">
        <f t="shared" ca="1" si="18"/>
        <v>0</v>
      </c>
      <c r="K98" s="79"/>
      <c r="L98" s="83">
        <f t="shared" ca="1" si="25"/>
        <v>7</v>
      </c>
      <c r="M98" s="65">
        <f t="shared" ca="1" si="26"/>
        <v>2</v>
      </c>
      <c r="N98" s="71">
        <f t="shared" ca="1" si="27"/>
        <v>2</v>
      </c>
      <c r="O98" s="86" t="str">
        <f t="shared" ca="1" si="28"/>
        <v>○</v>
      </c>
      <c r="P98" s="29">
        <f t="shared" si="29"/>
        <v>84</v>
      </c>
      <c r="Q98" t="str">
        <f>HLOOKUP(B98,Sheet1!$C$3:$AAN$4,2,FALSE)</f>
        <v>WL7</v>
      </c>
      <c r="R98" t="str">
        <f>HLOOKUP(E98,Sheet1!$C$3:$AAN$4,2,FALSE)</f>
        <v>WR7</v>
      </c>
      <c r="S98" s="29" t="str">
        <f t="shared" si="19"/>
        <v>Sheet1!WL7:WR7</v>
      </c>
      <c r="T98" t="str">
        <f>HLOOKUP(B98,Sheet1!$C$3:$AAN$5,3,FALSE)</f>
        <v>WL6</v>
      </c>
      <c r="U98" s="29" t="str">
        <f>HLOOKUP(E98,Sheet1!$C$3:$AAN$5,3,FALSE)</f>
        <v>WR6</v>
      </c>
      <c r="V98" t="str">
        <f t="shared" si="20"/>
        <v>Sheet1!WL6:WR6</v>
      </c>
      <c r="W98" s="29"/>
    </row>
    <row r="99" spans="2:23" ht="17" customHeight="1">
      <c r="B99" s="37">
        <f t="shared" si="21"/>
        <v>46593</v>
      </c>
      <c r="C99" s="47" t="str">
        <f t="shared" si="15"/>
        <v>日</v>
      </c>
      <c r="D99" s="49" t="s">
        <v>35</v>
      </c>
      <c r="E99" s="37">
        <f t="shared" si="22"/>
        <v>46599</v>
      </c>
      <c r="F99" s="47" t="str">
        <f t="shared" si="16"/>
        <v>土</v>
      </c>
      <c r="G99" s="65">
        <f t="shared" si="23"/>
        <v>7</v>
      </c>
      <c r="H99" s="65">
        <f t="shared" si="24"/>
        <v>2</v>
      </c>
      <c r="I99" s="71">
        <f t="shared" ca="1" si="17"/>
        <v>0</v>
      </c>
      <c r="J99" s="77">
        <f t="shared" ca="1" si="18"/>
        <v>0</v>
      </c>
      <c r="K99" s="79"/>
      <c r="L99" s="83">
        <f t="shared" ca="1" si="25"/>
        <v>7</v>
      </c>
      <c r="M99" s="65">
        <f t="shared" ca="1" si="26"/>
        <v>2</v>
      </c>
      <c r="N99" s="71">
        <f t="shared" ca="1" si="27"/>
        <v>2</v>
      </c>
      <c r="O99" s="86" t="str">
        <f t="shared" ca="1" si="28"/>
        <v>○</v>
      </c>
      <c r="P99" s="29">
        <f t="shared" si="29"/>
        <v>85</v>
      </c>
      <c r="Q99" t="str">
        <f>HLOOKUP(B99,Sheet1!$C$3:$AAN$4,2,FALSE)</f>
        <v>WS7</v>
      </c>
      <c r="R99" t="str">
        <f>HLOOKUP(E99,Sheet1!$C$3:$AAN$4,2,FALSE)</f>
        <v>WY7</v>
      </c>
      <c r="S99" t="str">
        <f t="shared" si="19"/>
        <v>Sheet1!WS7:WY7</v>
      </c>
      <c r="T99" t="str">
        <f>HLOOKUP(B99,Sheet1!$C$3:$AAN$5,3,FALSE)</f>
        <v>WS6</v>
      </c>
      <c r="U99" t="str">
        <f>HLOOKUP(E99,Sheet1!$C$3:$AAN$5,3,FALSE)</f>
        <v>WY6</v>
      </c>
      <c r="V99" t="str">
        <f t="shared" si="20"/>
        <v>Sheet1!WS6:WY6</v>
      </c>
    </row>
    <row r="100" spans="2:23" ht="17" customHeight="1">
      <c r="B100" s="37">
        <f t="shared" si="21"/>
        <v>46600</v>
      </c>
      <c r="C100" s="47" t="str">
        <f t="shared" si="15"/>
        <v>日</v>
      </c>
      <c r="D100" s="49" t="s">
        <v>35</v>
      </c>
      <c r="E100" s="37">
        <f t="shared" si="22"/>
        <v>46606</v>
      </c>
      <c r="F100" s="47" t="str">
        <f t="shared" si="16"/>
        <v>土</v>
      </c>
      <c r="G100" s="65">
        <f t="shared" si="23"/>
        <v>7</v>
      </c>
      <c r="H100" s="65">
        <f t="shared" si="24"/>
        <v>2</v>
      </c>
      <c r="I100" s="71">
        <f t="shared" ca="1" si="17"/>
        <v>0</v>
      </c>
      <c r="J100" s="77">
        <f t="shared" ca="1" si="18"/>
        <v>0</v>
      </c>
      <c r="K100" s="79"/>
      <c r="L100" s="83">
        <f t="shared" ca="1" si="25"/>
        <v>7</v>
      </c>
      <c r="M100" s="65">
        <f t="shared" ca="1" si="26"/>
        <v>2</v>
      </c>
      <c r="N100" s="71">
        <f t="shared" ca="1" si="27"/>
        <v>2</v>
      </c>
      <c r="O100" s="86" t="str">
        <f t="shared" ca="1" si="28"/>
        <v>○</v>
      </c>
      <c r="P100" s="29">
        <f t="shared" si="29"/>
        <v>86</v>
      </c>
      <c r="Q100" t="str">
        <f>HLOOKUP(B100,Sheet1!$C$3:$AAN$4,2,FALSE)</f>
        <v>WZ7</v>
      </c>
      <c r="R100" t="str">
        <f>HLOOKUP(E100,Sheet1!$C$3:$AAN$4,2,FALSE)</f>
        <v>XF7</v>
      </c>
      <c r="S100" s="29" t="str">
        <f t="shared" si="19"/>
        <v>Sheet1!WZ7:XF7</v>
      </c>
      <c r="T100" t="str">
        <f>HLOOKUP(B100,Sheet1!$C$3:$AAN$5,3,FALSE)</f>
        <v>WZ6</v>
      </c>
      <c r="U100" s="29" t="str">
        <f>HLOOKUP(E100,Sheet1!$C$3:$AAN$5,3,FALSE)</f>
        <v>XF6</v>
      </c>
      <c r="V100" t="str">
        <f t="shared" si="20"/>
        <v>Sheet1!WZ6:XF6</v>
      </c>
      <c r="W100" s="29"/>
    </row>
    <row r="101" spans="2:23" ht="17" customHeight="1">
      <c r="B101" s="37">
        <f t="shared" si="21"/>
        <v>46607</v>
      </c>
      <c r="C101" s="47" t="str">
        <f t="shared" si="15"/>
        <v>日</v>
      </c>
      <c r="D101" s="49" t="s">
        <v>35</v>
      </c>
      <c r="E101" s="37">
        <f t="shared" si="22"/>
        <v>46613</v>
      </c>
      <c r="F101" s="47" t="str">
        <f t="shared" si="16"/>
        <v>土</v>
      </c>
      <c r="G101" s="65">
        <f t="shared" si="23"/>
        <v>7</v>
      </c>
      <c r="H101" s="65">
        <f t="shared" si="24"/>
        <v>2</v>
      </c>
      <c r="I101" s="71">
        <f t="shared" ca="1" si="17"/>
        <v>2</v>
      </c>
      <c r="J101" s="77">
        <f t="shared" ca="1" si="18"/>
        <v>1</v>
      </c>
      <c r="K101" s="79"/>
      <c r="L101" s="83">
        <f t="shared" ca="1" si="25"/>
        <v>5</v>
      </c>
      <c r="M101" s="65">
        <f t="shared" ca="1" si="26"/>
        <v>3</v>
      </c>
      <c r="N101" s="71">
        <f t="shared" ca="1" si="27"/>
        <v>1</v>
      </c>
      <c r="O101" s="86" t="str">
        <f t="shared" ca="1" si="28"/>
        <v>×</v>
      </c>
      <c r="P101" s="29">
        <f t="shared" si="29"/>
        <v>87</v>
      </c>
      <c r="Q101" t="str">
        <f>HLOOKUP(B101,Sheet1!$C$3:$AAN$4,2,FALSE)</f>
        <v>XG7</v>
      </c>
      <c r="R101" t="str">
        <f>HLOOKUP(E101,Sheet1!$C$3:$AAN$4,2,FALSE)</f>
        <v>XM7</v>
      </c>
      <c r="S101" t="str">
        <f t="shared" si="19"/>
        <v>Sheet1!XG7:XM7</v>
      </c>
      <c r="T101" t="str">
        <f>HLOOKUP(B101,Sheet1!$C$3:$AAN$5,3,FALSE)</f>
        <v>XG6</v>
      </c>
      <c r="U101" t="str">
        <f>HLOOKUP(E101,Sheet1!$C$3:$AAN$5,3,FALSE)</f>
        <v>XM6</v>
      </c>
      <c r="V101" t="str">
        <f t="shared" si="20"/>
        <v>Sheet1!XG6:XM6</v>
      </c>
    </row>
    <row r="102" spans="2:23" ht="17" customHeight="1">
      <c r="B102" s="37">
        <f t="shared" si="21"/>
        <v>46614</v>
      </c>
      <c r="C102" s="47" t="str">
        <f t="shared" si="15"/>
        <v>日</v>
      </c>
      <c r="D102" s="49" t="s">
        <v>35</v>
      </c>
      <c r="E102" s="37">
        <f t="shared" si="22"/>
        <v>46620</v>
      </c>
      <c r="F102" s="47" t="str">
        <f t="shared" si="16"/>
        <v>土</v>
      </c>
      <c r="G102" s="65">
        <f t="shared" si="23"/>
        <v>7</v>
      </c>
      <c r="H102" s="65">
        <f t="shared" si="24"/>
        <v>2</v>
      </c>
      <c r="I102" s="71">
        <f t="shared" ca="1" si="17"/>
        <v>1</v>
      </c>
      <c r="J102" s="77">
        <f t="shared" ca="1" si="18"/>
        <v>1</v>
      </c>
      <c r="K102" s="79"/>
      <c r="L102" s="83">
        <f t="shared" ca="1" si="25"/>
        <v>6</v>
      </c>
      <c r="M102" s="65">
        <f t="shared" ca="1" si="26"/>
        <v>1</v>
      </c>
      <c r="N102" s="71">
        <f t="shared" ca="1" si="27"/>
        <v>1</v>
      </c>
      <c r="O102" s="86" t="str">
        <f t="shared" ca="1" si="28"/>
        <v>○</v>
      </c>
      <c r="P102" s="29">
        <f t="shared" si="29"/>
        <v>88</v>
      </c>
      <c r="Q102" t="str">
        <f>HLOOKUP(B102,Sheet1!$C$3:$AAN$4,2,FALSE)</f>
        <v>XN7</v>
      </c>
      <c r="R102" t="str">
        <f>HLOOKUP(E102,Sheet1!$C$3:$AAN$4,2,FALSE)</f>
        <v>XT7</v>
      </c>
      <c r="S102" s="29" t="str">
        <f t="shared" si="19"/>
        <v>Sheet1!XN7:XT7</v>
      </c>
      <c r="T102" t="str">
        <f>HLOOKUP(B102,Sheet1!$C$3:$AAN$5,3,FALSE)</f>
        <v>XN6</v>
      </c>
      <c r="U102" s="29" t="str">
        <f>HLOOKUP(E102,Sheet1!$C$3:$AAN$5,3,FALSE)</f>
        <v>XT6</v>
      </c>
      <c r="V102" t="str">
        <f t="shared" si="20"/>
        <v>Sheet1!XN6:XT6</v>
      </c>
      <c r="W102" s="29"/>
    </row>
    <row r="103" spans="2:23" ht="17" customHeight="1">
      <c r="B103" s="37">
        <f t="shared" si="21"/>
        <v>46621</v>
      </c>
      <c r="C103" s="47" t="str">
        <f t="shared" si="15"/>
        <v>日</v>
      </c>
      <c r="D103" s="49" t="s">
        <v>35</v>
      </c>
      <c r="E103" s="37">
        <f t="shared" si="22"/>
        <v>46627</v>
      </c>
      <c r="F103" s="47" t="str">
        <f t="shared" si="16"/>
        <v>土</v>
      </c>
      <c r="G103" s="65">
        <f t="shared" si="23"/>
        <v>7</v>
      </c>
      <c r="H103" s="65">
        <f t="shared" si="24"/>
        <v>2</v>
      </c>
      <c r="I103" s="71">
        <f t="shared" ca="1" si="17"/>
        <v>0</v>
      </c>
      <c r="J103" s="77">
        <f t="shared" ca="1" si="18"/>
        <v>0</v>
      </c>
      <c r="K103" s="79"/>
      <c r="L103" s="83">
        <f t="shared" ca="1" si="25"/>
        <v>7</v>
      </c>
      <c r="M103" s="65">
        <f t="shared" ca="1" si="26"/>
        <v>2</v>
      </c>
      <c r="N103" s="71">
        <f t="shared" ca="1" si="27"/>
        <v>2</v>
      </c>
      <c r="O103" s="86" t="str">
        <f t="shared" ca="1" si="28"/>
        <v>○</v>
      </c>
      <c r="P103" s="29">
        <f t="shared" si="29"/>
        <v>89</v>
      </c>
      <c r="Q103" t="str">
        <f>HLOOKUP(B103,Sheet1!$C$3:$AAN$4,2,FALSE)</f>
        <v>XU7</v>
      </c>
      <c r="R103" t="str">
        <f>HLOOKUP(E103,Sheet1!$C$3:$AAN$4,2,FALSE)</f>
        <v>YA7</v>
      </c>
      <c r="S103" t="str">
        <f t="shared" si="19"/>
        <v>Sheet1!XU7:YA7</v>
      </c>
      <c r="T103" t="str">
        <f>HLOOKUP(B103,Sheet1!$C$3:$AAN$5,3,FALSE)</f>
        <v>XU6</v>
      </c>
      <c r="U103" t="str">
        <f>HLOOKUP(E103,Sheet1!$C$3:$AAN$5,3,FALSE)</f>
        <v>YA6</v>
      </c>
      <c r="V103" t="str">
        <f t="shared" si="20"/>
        <v>Sheet1!XU6:YA6</v>
      </c>
    </row>
    <row r="104" spans="2:23" ht="17" customHeight="1">
      <c r="B104" s="37">
        <f t="shared" si="21"/>
        <v>46628</v>
      </c>
      <c r="C104" s="47" t="str">
        <f t="shared" si="15"/>
        <v>日</v>
      </c>
      <c r="D104" s="49" t="s">
        <v>35</v>
      </c>
      <c r="E104" s="37">
        <f t="shared" si="22"/>
        <v>46634</v>
      </c>
      <c r="F104" s="47" t="str">
        <f t="shared" si="16"/>
        <v>土</v>
      </c>
      <c r="G104" s="65">
        <f t="shared" si="23"/>
        <v>7</v>
      </c>
      <c r="H104" s="65">
        <f t="shared" si="24"/>
        <v>2</v>
      </c>
      <c r="I104" s="71">
        <f t="shared" ca="1" si="17"/>
        <v>0</v>
      </c>
      <c r="J104" s="77">
        <f t="shared" ca="1" si="18"/>
        <v>0</v>
      </c>
      <c r="K104" s="79"/>
      <c r="L104" s="83">
        <f t="shared" ca="1" si="25"/>
        <v>7</v>
      </c>
      <c r="M104" s="65">
        <f t="shared" ca="1" si="26"/>
        <v>2</v>
      </c>
      <c r="N104" s="71">
        <f t="shared" ca="1" si="27"/>
        <v>2</v>
      </c>
      <c r="O104" s="86" t="str">
        <f t="shared" ca="1" si="28"/>
        <v>○</v>
      </c>
      <c r="P104" s="29">
        <f t="shared" si="29"/>
        <v>90</v>
      </c>
      <c r="Q104" t="str">
        <f>HLOOKUP(B104,Sheet1!$C$3:$AAN$4,2,FALSE)</f>
        <v>YB7</v>
      </c>
      <c r="R104" t="str">
        <f>HLOOKUP(E104,Sheet1!$C$3:$AAN$4,2,FALSE)</f>
        <v>YH7</v>
      </c>
      <c r="S104" s="29" t="str">
        <f t="shared" si="19"/>
        <v>Sheet1!YB7:YH7</v>
      </c>
      <c r="T104" t="str">
        <f>HLOOKUP(B104,Sheet1!$C$3:$AAN$5,3,FALSE)</f>
        <v>YB6</v>
      </c>
      <c r="U104" s="29" t="str">
        <f>HLOOKUP(E104,Sheet1!$C$3:$AAN$5,3,FALSE)</f>
        <v>YH6</v>
      </c>
      <c r="V104" t="str">
        <f t="shared" si="20"/>
        <v>Sheet1!YB6:YH6</v>
      </c>
      <c r="W104" s="29"/>
    </row>
    <row r="105" spans="2:23" ht="17" customHeight="1">
      <c r="B105" s="37">
        <f t="shared" si="21"/>
        <v>46635</v>
      </c>
      <c r="C105" s="47" t="str">
        <f t="shared" si="15"/>
        <v>日</v>
      </c>
      <c r="D105" s="49" t="s">
        <v>35</v>
      </c>
      <c r="E105" s="37">
        <f t="shared" si="22"/>
        <v>46641</v>
      </c>
      <c r="F105" s="47" t="str">
        <f t="shared" si="16"/>
        <v>土</v>
      </c>
      <c r="G105" s="65">
        <f t="shared" si="23"/>
        <v>7</v>
      </c>
      <c r="H105" s="65">
        <f t="shared" si="24"/>
        <v>2</v>
      </c>
      <c r="I105" s="71">
        <f t="shared" ca="1" si="17"/>
        <v>0</v>
      </c>
      <c r="J105" s="77">
        <f t="shared" ca="1" si="18"/>
        <v>0</v>
      </c>
      <c r="K105" s="79"/>
      <c r="L105" s="83">
        <f t="shared" ca="1" si="25"/>
        <v>7</v>
      </c>
      <c r="M105" s="65">
        <f t="shared" ca="1" si="26"/>
        <v>2</v>
      </c>
      <c r="N105" s="71">
        <f t="shared" ca="1" si="27"/>
        <v>2</v>
      </c>
      <c r="O105" s="86" t="str">
        <f t="shared" ca="1" si="28"/>
        <v>○</v>
      </c>
      <c r="P105" s="29">
        <f t="shared" si="29"/>
        <v>91</v>
      </c>
      <c r="Q105" t="str">
        <f>HLOOKUP(B105,Sheet1!$C$3:$AAN$4,2,FALSE)</f>
        <v>YI7</v>
      </c>
      <c r="R105" t="str">
        <f>HLOOKUP(E105,Sheet1!$C$3:$AAN$4,2,FALSE)</f>
        <v>YO7</v>
      </c>
      <c r="S105" t="str">
        <f t="shared" si="19"/>
        <v>Sheet1!YI7:YO7</v>
      </c>
      <c r="T105" t="str">
        <f>HLOOKUP(B105,Sheet1!$C$3:$AAN$5,3,FALSE)</f>
        <v>YI6</v>
      </c>
      <c r="U105" t="str">
        <f>HLOOKUP(E105,Sheet1!$C$3:$AAN$5,3,FALSE)</f>
        <v>YO6</v>
      </c>
      <c r="V105" t="str">
        <f t="shared" si="20"/>
        <v>Sheet1!YI6:YO6</v>
      </c>
    </row>
    <row r="106" spans="2:23" ht="17" customHeight="1">
      <c r="B106" s="37">
        <f t="shared" si="21"/>
        <v>46642</v>
      </c>
      <c r="C106" s="47" t="str">
        <f t="shared" si="15"/>
        <v>日</v>
      </c>
      <c r="D106" s="49" t="s">
        <v>35</v>
      </c>
      <c r="E106" s="37">
        <f t="shared" si="22"/>
        <v>46648</v>
      </c>
      <c r="F106" s="47" t="str">
        <f t="shared" si="16"/>
        <v>土</v>
      </c>
      <c r="G106" s="65">
        <f t="shared" si="23"/>
        <v>7</v>
      </c>
      <c r="H106" s="65">
        <f t="shared" si="24"/>
        <v>2</v>
      </c>
      <c r="I106" s="71">
        <f t="shared" ca="1" si="17"/>
        <v>0</v>
      </c>
      <c r="J106" s="77">
        <f t="shared" ca="1" si="18"/>
        <v>0</v>
      </c>
      <c r="K106" s="79"/>
      <c r="L106" s="83">
        <f t="shared" ca="1" si="25"/>
        <v>7</v>
      </c>
      <c r="M106" s="65">
        <f t="shared" ca="1" si="26"/>
        <v>2</v>
      </c>
      <c r="N106" s="71">
        <f t="shared" ca="1" si="27"/>
        <v>2</v>
      </c>
      <c r="O106" s="86" t="str">
        <f t="shared" ca="1" si="28"/>
        <v>○</v>
      </c>
      <c r="P106" s="29">
        <f t="shared" si="29"/>
        <v>92</v>
      </c>
      <c r="Q106" t="str">
        <f>HLOOKUP(B106,Sheet1!$C$3:$AAN$4,2,FALSE)</f>
        <v>YP7</v>
      </c>
      <c r="R106" t="str">
        <f>HLOOKUP(E106,Sheet1!$C$3:$AAN$4,2,FALSE)</f>
        <v>YV7</v>
      </c>
      <c r="S106" s="29" t="str">
        <f t="shared" si="19"/>
        <v>Sheet1!YP7:YV7</v>
      </c>
      <c r="T106" t="str">
        <f>HLOOKUP(B106,Sheet1!$C$3:$AAN$5,3,FALSE)</f>
        <v>YP6</v>
      </c>
      <c r="U106" s="29" t="str">
        <f>HLOOKUP(E106,Sheet1!$C$3:$AAN$5,3,FALSE)</f>
        <v>YV6</v>
      </c>
      <c r="V106" t="str">
        <f t="shared" si="20"/>
        <v>Sheet1!YP6:YV6</v>
      </c>
      <c r="W106" s="29"/>
    </row>
    <row r="107" spans="2:23" ht="17" customHeight="1">
      <c r="B107" s="37">
        <f t="shared" si="21"/>
        <v>46649</v>
      </c>
      <c r="C107" s="47" t="str">
        <f t="shared" si="15"/>
        <v>日</v>
      </c>
      <c r="D107" s="49" t="s">
        <v>35</v>
      </c>
      <c r="E107" s="37">
        <f t="shared" si="22"/>
        <v>46655</v>
      </c>
      <c r="F107" s="47" t="str">
        <f t="shared" si="16"/>
        <v>土</v>
      </c>
      <c r="G107" s="65">
        <f t="shared" si="23"/>
        <v>7</v>
      </c>
      <c r="H107" s="65">
        <f t="shared" si="24"/>
        <v>2</v>
      </c>
      <c r="I107" s="71">
        <f t="shared" ca="1" si="17"/>
        <v>0</v>
      </c>
      <c r="J107" s="77">
        <f t="shared" ca="1" si="18"/>
        <v>0</v>
      </c>
      <c r="K107" s="79"/>
      <c r="L107" s="83">
        <f t="shared" ca="1" si="25"/>
        <v>7</v>
      </c>
      <c r="M107" s="65">
        <f t="shared" ca="1" si="26"/>
        <v>4</v>
      </c>
      <c r="N107" s="71">
        <f t="shared" ca="1" si="27"/>
        <v>2</v>
      </c>
      <c r="O107" s="86" t="str">
        <f t="shared" ca="1" si="28"/>
        <v>×</v>
      </c>
      <c r="P107" s="29">
        <f t="shared" si="29"/>
        <v>93</v>
      </c>
      <c r="Q107" t="str">
        <f>HLOOKUP(B107,Sheet1!$C$3:$AAN$4,2,FALSE)</f>
        <v>YW7</v>
      </c>
      <c r="R107" t="str">
        <f>HLOOKUP(E107,Sheet1!$C$3:$AAN$4,2,FALSE)</f>
        <v>ZC7</v>
      </c>
      <c r="S107" t="str">
        <f t="shared" si="19"/>
        <v>Sheet1!YW7:ZC7</v>
      </c>
      <c r="T107" t="str">
        <f>HLOOKUP(B107,Sheet1!$C$3:$AAN$5,3,FALSE)</f>
        <v>YW6</v>
      </c>
      <c r="U107" t="str">
        <f>HLOOKUP(E107,Sheet1!$C$3:$AAN$5,3,FALSE)</f>
        <v>ZC6</v>
      </c>
      <c r="V107" t="str">
        <f t="shared" si="20"/>
        <v>Sheet1!YW6:ZC6</v>
      </c>
    </row>
    <row r="108" spans="2:23" ht="17" customHeight="1">
      <c r="B108" s="37">
        <f t="shared" si="21"/>
        <v>46656</v>
      </c>
      <c r="C108" s="47" t="str">
        <f t="shared" si="15"/>
        <v>日</v>
      </c>
      <c r="D108" s="49" t="s">
        <v>35</v>
      </c>
      <c r="E108" s="37">
        <f t="shared" si="22"/>
        <v>46662</v>
      </c>
      <c r="F108" s="47" t="str">
        <f t="shared" si="16"/>
        <v>土</v>
      </c>
      <c r="G108" s="65">
        <f t="shared" si="23"/>
        <v>7</v>
      </c>
      <c r="H108" s="65">
        <f t="shared" si="24"/>
        <v>2</v>
      </c>
      <c r="I108" s="71">
        <f t="shared" ca="1" si="17"/>
        <v>0</v>
      </c>
      <c r="J108" s="77">
        <f t="shared" ca="1" si="18"/>
        <v>0</v>
      </c>
      <c r="K108" s="79"/>
      <c r="L108" s="83">
        <f t="shared" ca="1" si="25"/>
        <v>7</v>
      </c>
      <c r="M108" s="65">
        <f t="shared" ca="1" si="26"/>
        <v>1</v>
      </c>
      <c r="N108" s="71">
        <f t="shared" ca="1" si="27"/>
        <v>1</v>
      </c>
      <c r="O108" s="86" t="str">
        <f t="shared" ca="1" si="28"/>
        <v>○</v>
      </c>
      <c r="P108" s="29">
        <f t="shared" si="29"/>
        <v>94</v>
      </c>
      <c r="Q108" t="str">
        <f>HLOOKUP(B108,Sheet1!$C$3:$AAN$4,2,FALSE)</f>
        <v>ZD7</v>
      </c>
      <c r="R108" t="str">
        <f>HLOOKUP(E108,Sheet1!$C$3:$AAN$4,2,FALSE)</f>
        <v>ZK7</v>
      </c>
      <c r="S108" s="29" t="str">
        <f t="shared" si="19"/>
        <v>Sheet1!ZD7:ZK7</v>
      </c>
      <c r="T108" t="str">
        <f>HLOOKUP(B108,Sheet1!$C$3:$AAN$5,3,FALSE)</f>
        <v>ZD6</v>
      </c>
      <c r="U108" s="29" t="str">
        <f>HLOOKUP(E108,Sheet1!$C$3:$AAN$5,3,FALSE)</f>
        <v>ZK6</v>
      </c>
      <c r="V108" t="str">
        <f t="shared" si="20"/>
        <v>Sheet1!ZD6:ZK6</v>
      </c>
      <c r="W108" s="29"/>
    </row>
    <row r="109" spans="2:23" ht="17" customHeight="1">
      <c r="B109" s="37">
        <f t="shared" si="21"/>
        <v>46663</v>
      </c>
      <c r="C109" s="47" t="str">
        <f t="shared" si="15"/>
        <v>日</v>
      </c>
      <c r="D109" s="49" t="s">
        <v>35</v>
      </c>
      <c r="E109" s="37">
        <f t="shared" si="22"/>
        <v>46669</v>
      </c>
      <c r="F109" s="47" t="str">
        <f t="shared" si="16"/>
        <v>土</v>
      </c>
      <c r="G109" s="65">
        <f t="shared" si="23"/>
        <v>7</v>
      </c>
      <c r="H109" s="65">
        <f t="shared" si="24"/>
        <v>2</v>
      </c>
      <c r="I109" s="71">
        <f t="shared" ca="1" si="17"/>
        <v>0</v>
      </c>
      <c r="J109" s="77">
        <f t="shared" ca="1" si="18"/>
        <v>0</v>
      </c>
      <c r="K109" s="79"/>
      <c r="L109" s="83">
        <f t="shared" ca="1" si="25"/>
        <v>7</v>
      </c>
      <c r="M109" s="65">
        <f t="shared" ca="1" si="26"/>
        <v>1</v>
      </c>
      <c r="N109" s="71">
        <f t="shared" ca="1" si="27"/>
        <v>0</v>
      </c>
      <c r="O109" s="86" t="str">
        <f t="shared" ca="1" si="28"/>
        <v>×</v>
      </c>
      <c r="P109" s="29">
        <f t="shared" si="29"/>
        <v>95</v>
      </c>
      <c r="Q109" t="str">
        <f>HLOOKUP(B109,Sheet1!$C$3:$AAN$4,2,FALSE)</f>
        <v>ZL7</v>
      </c>
      <c r="R109" t="str">
        <f>HLOOKUP(E109,Sheet1!$C$3:$AAN$4,2,FALSE)</f>
        <v>ZR7</v>
      </c>
      <c r="S109" t="str">
        <f t="shared" si="19"/>
        <v>Sheet1!ZL7:ZR7</v>
      </c>
      <c r="T109" t="str">
        <f>HLOOKUP(B109,Sheet1!$C$3:$AAN$5,3,FALSE)</f>
        <v>ZL6</v>
      </c>
      <c r="U109" t="str">
        <f>HLOOKUP(E109,Sheet1!$C$3:$AAN$5,3,FALSE)</f>
        <v>ZR6</v>
      </c>
      <c r="V109" t="str">
        <f t="shared" si="20"/>
        <v>Sheet1!ZL6:ZR6</v>
      </c>
    </row>
    <row r="110" spans="2:23" ht="17" customHeight="1">
      <c r="B110" s="37">
        <f t="shared" si="21"/>
        <v>46670</v>
      </c>
      <c r="C110" s="47" t="str">
        <f t="shared" si="15"/>
        <v>日</v>
      </c>
      <c r="D110" s="49" t="s">
        <v>35</v>
      </c>
      <c r="E110" s="37">
        <f t="shared" si="22"/>
        <v>46676</v>
      </c>
      <c r="F110" s="47" t="str">
        <f t="shared" si="16"/>
        <v>土</v>
      </c>
      <c r="G110" s="65">
        <f t="shared" si="23"/>
        <v>7</v>
      </c>
      <c r="H110" s="65">
        <f t="shared" si="24"/>
        <v>2</v>
      </c>
      <c r="I110" s="71">
        <f t="shared" ca="1" si="17"/>
        <v>0</v>
      </c>
      <c r="J110" s="77">
        <f t="shared" ca="1" si="18"/>
        <v>0</v>
      </c>
      <c r="K110" s="79"/>
      <c r="L110" s="83">
        <f t="shared" ca="1" si="25"/>
        <v>7</v>
      </c>
      <c r="M110" s="65">
        <f t="shared" ca="1" si="26"/>
        <v>0</v>
      </c>
      <c r="N110" s="71">
        <f t="shared" ca="1" si="27"/>
        <v>0</v>
      </c>
      <c r="O110" s="86" t="str">
        <f t="shared" ca="1" si="28"/>
        <v>○</v>
      </c>
      <c r="P110" s="29">
        <f t="shared" si="29"/>
        <v>96</v>
      </c>
      <c r="Q110" t="str">
        <f>HLOOKUP(B110,Sheet1!$C$3:$AAN$4,2,FALSE)</f>
        <v>ZS7</v>
      </c>
      <c r="R110" t="str">
        <f>HLOOKUP(E110,Sheet1!$C$3:$AAN$4,2,FALSE)</f>
        <v>ZY7</v>
      </c>
      <c r="S110" s="29" t="str">
        <f t="shared" si="19"/>
        <v>Sheet1!ZS7:ZY7</v>
      </c>
      <c r="T110" t="str">
        <f>HLOOKUP(B110,Sheet1!$C$3:$AAN$5,3,FALSE)</f>
        <v>ZS6</v>
      </c>
      <c r="U110" s="29" t="str">
        <f>HLOOKUP(E110,Sheet1!$C$3:$AAN$5,3,FALSE)</f>
        <v>ZY6</v>
      </c>
      <c r="V110" t="str">
        <f t="shared" si="20"/>
        <v>Sheet1!ZS6:ZY6</v>
      </c>
      <c r="W110" s="29"/>
    </row>
    <row r="111" spans="2:23" ht="17" customHeight="1">
      <c r="B111" s="38">
        <f t="shared" si="21"/>
        <v>46677</v>
      </c>
      <c r="C111" s="47" t="str">
        <f t="shared" si="15"/>
        <v>日</v>
      </c>
      <c r="D111" s="49" t="s">
        <v>35</v>
      </c>
      <c r="E111" s="38">
        <f t="shared" si="22"/>
        <v>46679</v>
      </c>
      <c r="F111" s="47" t="str">
        <f t="shared" si="16"/>
        <v>火</v>
      </c>
      <c r="G111" s="65">
        <f t="shared" si="23"/>
        <v>3</v>
      </c>
      <c r="H111" s="65">
        <f t="shared" si="24"/>
        <v>-2</v>
      </c>
      <c r="I111" s="71">
        <f t="shared" ca="1" si="17"/>
        <v>0</v>
      </c>
      <c r="J111" s="77">
        <f t="shared" ca="1" si="18"/>
        <v>0</v>
      </c>
      <c r="K111" s="79"/>
      <c r="L111" s="83">
        <f t="shared" ca="1" si="25"/>
        <v>3</v>
      </c>
      <c r="M111" s="65">
        <f t="shared" ca="1" si="26"/>
        <v>0</v>
      </c>
      <c r="N111" s="71">
        <f t="shared" ca="1" si="27"/>
        <v>0</v>
      </c>
      <c r="O111" s="86" t="str">
        <f t="shared" ca="1" si="28"/>
        <v>○</v>
      </c>
      <c r="P111" s="29">
        <f t="shared" si="29"/>
        <v>97</v>
      </c>
      <c r="Q111" t="str">
        <f>HLOOKUP(B111,Sheet1!$C$3:$AAN$4,2,FALSE)</f>
        <v>ZZ7</v>
      </c>
      <c r="R111" t="str">
        <f>HLOOKUP(E111,Sheet1!$C$3:$AAN$4,2,FALSE)</f>
        <v>AAB7</v>
      </c>
      <c r="S111" t="str">
        <f t="shared" si="19"/>
        <v>Sheet1!ZZ7:AAB7</v>
      </c>
      <c r="T111" t="str">
        <f>HLOOKUP(B111,Sheet1!$C$3:$AAN$5,3,FALSE)</f>
        <v>ZZ6</v>
      </c>
      <c r="U111" t="str">
        <f>HLOOKUP(E111,Sheet1!$C$3:$AAN$5,3,FALSE)</f>
        <v>AAB6</v>
      </c>
      <c r="V111" t="str">
        <f t="shared" si="20"/>
        <v>Sheet1!ZZ6:AAB6</v>
      </c>
    </row>
    <row r="112" spans="2:23" ht="17" customHeight="1">
      <c r="B112" s="38" t="str">
        <f t="shared" si="21"/>
        <v/>
      </c>
      <c r="C112" s="47" t="str">
        <f t="shared" si="15"/>
        <v/>
      </c>
      <c r="D112" s="49" t="s">
        <v>35</v>
      </c>
      <c r="E112" s="38" t="str">
        <f t="shared" si="22"/>
        <v/>
      </c>
      <c r="F112" s="47" t="str">
        <f t="shared" si="16"/>
        <v/>
      </c>
      <c r="G112" s="65" t="str">
        <f t="shared" si="23"/>
        <v/>
      </c>
      <c r="H112" s="65" t="str">
        <f t="shared" si="24"/>
        <v/>
      </c>
      <c r="I112" s="71">
        <f t="shared" ca="1" si="17"/>
        <v>0</v>
      </c>
      <c r="J112" s="77">
        <f t="shared" ca="1" si="18"/>
        <v>0</v>
      </c>
      <c r="K112" s="79"/>
      <c r="L112" s="83" t="str">
        <f t="shared" ca="1" si="25"/>
        <v/>
      </c>
      <c r="M112" s="65" t="str">
        <f t="shared" ca="1" si="26"/>
        <v/>
      </c>
      <c r="N112" s="71" t="str">
        <f t="shared" ca="1" si="27"/>
        <v/>
      </c>
      <c r="O112" s="86" t="str">
        <f t="shared" ca="1" si="28"/>
        <v/>
      </c>
      <c r="P112" s="29" t="str">
        <f t="shared" si="29"/>
        <v/>
      </c>
      <c r="Q112" t="str">
        <f>HLOOKUP(B112,Sheet1!$C$3:$AAN$4,2,FALSE)</f>
        <v>CO7</v>
      </c>
      <c r="R112" t="str">
        <f>HLOOKUP(E112,Sheet1!$C$3:$AAN$4,2,FALSE)</f>
        <v>CO7</v>
      </c>
      <c r="S112" s="29" t="str">
        <f t="shared" si="19"/>
        <v>Sheet1!CO7:CO7</v>
      </c>
      <c r="T112" t="str">
        <f>HLOOKUP(B112,Sheet1!$C$3:$AAN$5,3,FALSE)</f>
        <v>CO6</v>
      </c>
      <c r="U112" s="29" t="str">
        <f>HLOOKUP(E112,Sheet1!$C$3:$AAN$5,3,FALSE)</f>
        <v>CO6</v>
      </c>
      <c r="V112" t="str">
        <f t="shared" si="20"/>
        <v>Sheet1!CO6:CO6</v>
      </c>
      <c r="W112" s="29"/>
    </row>
    <row r="113" spans="2:22" ht="17" customHeight="1">
      <c r="B113" s="38" t="str">
        <f t="shared" si="21"/>
        <v/>
      </c>
      <c r="C113" s="47" t="str">
        <f t="shared" si="15"/>
        <v/>
      </c>
      <c r="D113" s="49" t="s">
        <v>35</v>
      </c>
      <c r="E113" s="38" t="str">
        <f t="shared" si="22"/>
        <v/>
      </c>
      <c r="F113" s="47" t="str">
        <f t="shared" si="16"/>
        <v/>
      </c>
      <c r="G113" s="65" t="str">
        <f t="shared" si="23"/>
        <v/>
      </c>
      <c r="H113" s="65" t="str">
        <f t="shared" si="24"/>
        <v/>
      </c>
      <c r="I113" s="71">
        <f t="shared" ca="1" si="17"/>
        <v>0</v>
      </c>
      <c r="J113" s="77">
        <f t="shared" ca="1" si="18"/>
        <v>0</v>
      </c>
      <c r="K113" s="80"/>
      <c r="L113" s="83" t="str">
        <f t="shared" ca="1" si="25"/>
        <v/>
      </c>
      <c r="M113" s="65" t="str">
        <f t="shared" ca="1" si="26"/>
        <v/>
      </c>
      <c r="N113" s="71" t="str">
        <f t="shared" ca="1" si="27"/>
        <v/>
      </c>
      <c r="O113" s="86" t="str">
        <f t="shared" ca="1" si="28"/>
        <v/>
      </c>
      <c r="P113" s="29" t="str">
        <f t="shared" si="29"/>
        <v/>
      </c>
      <c r="Q113" t="str">
        <f>HLOOKUP(B113,Sheet1!$C$3:$AAN$4,2,FALSE)</f>
        <v>CO7</v>
      </c>
      <c r="R113" t="str">
        <f>HLOOKUP(E113,Sheet1!$C$3:$AAN$4,2,FALSE)</f>
        <v>CO7</v>
      </c>
      <c r="S113" t="str">
        <f t="shared" si="19"/>
        <v>Sheet1!CO7:CO7</v>
      </c>
      <c r="T113" t="str">
        <f>HLOOKUP(B113,Sheet1!$C$3:$AAN$5,3,FALSE)</f>
        <v>CO6</v>
      </c>
      <c r="U113" t="str">
        <f>HLOOKUP(E113,Sheet1!$C$3:$AAN$5,3,FALSE)</f>
        <v>CO6</v>
      </c>
      <c r="V113" t="str">
        <f t="shared" si="20"/>
        <v>Sheet1!CO6:CO6</v>
      </c>
    </row>
    <row r="114" spans="2:22" ht="21" customHeight="1">
      <c r="B114" s="39" t="s">
        <v>2</v>
      </c>
      <c r="C114" s="39"/>
      <c r="D114" s="39"/>
      <c r="E114" s="39"/>
      <c r="F114" s="39"/>
      <c r="G114" s="65">
        <f>SUM(G15:G41)</f>
        <v>184</v>
      </c>
      <c r="H114" s="65">
        <f>SUM(H15:H41)</f>
        <v>53</v>
      </c>
      <c r="I114" s="65">
        <f ca="1">SUM(I15:I41)</f>
        <v>45</v>
      </c>
      <c r="J114" s="65">
        <f ca="1">SUM(J15:J41)</f>
        <v>14</v>
      </c>
      <c r="K114" s="81" t="s">
        <v>32</v>
      </c>
      <c r="L114" s="84">
        <f ca="1">SUM(L15:L41)</f>
        <v>139</v>
      </c>
      <c r="M114" s="84">
        <f ca="1">SUM(M15:M41)</f>
        <v>46</v>
      </c>
      <c r="N114" s="84">
        <f ca="1">SUM(N15:N41)</f>
        <v>39</v>
      </c>
      <c r="O114" s="86" t="str">
        <f ca="1">IF(COUNTIF(O15:O41,"○")=ROWS(B15:B41),"〇","×")</f>
        <v>×</v>
      </c>
      <c r="P114" s="29">
        <f>MAX(P15:P113)</f>
        <v>97</v>
      </c>
    </row>
    <row r="115" spans="2:22" ht="44" customHeight="1">
      <c r="B115" s="40" t="s">
        <v>33</v>
      </c>
      <c r="C115" s="48"/>
      <c r="D115" s="48"/>
      <c r="E115" s="48"/>
      <c r="F115" s="48"/>
      <c r="G115" s="48"/>
      <c r="H115" s="48"/>
      <c r="I115" s="48"/>
      <c r="J115" s="48"/>
      <c r="K115" s="48"/>
      <c r="L115" s="48"/>
      <c r="M115" s="48"/>
      <c r="N115" s="48"/>
      <c r="O115" s="48"/>
    </row>
    <row r="116" spans="2:22" ht="18" customHeight="1">
      <c r="B116" s="41" t="s">
        <v>45</v>
      </c>
      <c r="C116" s="32"/>
      <c r="D116" s="32"/>
      <c r="E116" s="32"/>
      <c r="F116" s="32"/>
      <c r="G116" s="32"/>
      <c r="H116" s="32"/>
      <c r="I116" s="32"/>
      <c r="J116" s="32"/>
      <c r="K116" s="32"/>
      <c r="L116" s="32"/>
      <c r="M116" s="32"/>
      <c r="N116" s="32"/>
      <c r="O116" s="32"/>
    </row>
    <row r="117" spans="2:22" ht="21" customHeight="1">
      <c r="B117" s="42" t="s">
        <v>4</v>
      </c>
      <c r="C117" s="42"/>
      <c r="D117" s="42"/>
      <c r="E117" s="55">
        <f ca="1">L114</f>
        <v>139</v>
      </c>
      <c r="F117" s="32"/>
      <c r="G117" s="32"/>
      <c r="H117" s="32"/>
      <c r="I117" s="32"/>
      <c r="J117" s="32"/>
      <c r="K117" s="32"/>
      <c r="L117" s="32"/>
      <c r="M117" s="32"/>
      <c r="N117" s="32"/>
      <c r="O117" s="32"/>
    </row>
    <row r="118" spans="2:22" ht="21" customHeight="1">
      <c r="B118" s="42" t="s">
        <v>24</v>
      </c>
      <c r="C118" s="42"/>
      <c r="D118" s="42"/>
      <c r="E118" s="55">
        <f ca="1">N114</f>
        <v>39</v>
      </c>
      <c r="F118" s="32"/>
      <c r="G118" s="32"/>
      <c r="H118" s="32"/>
      <c r="I118" s="32"/>
      <c r="J118" s="32"/>
      <c r="K118" s="32"/>
      <c r="L118" s="32"/>
      <c r="M118" s="32"/>
      <c r="N118" s="32"/>
      <c r="O118" s="32"/>
    </row>
    <row r="119" spans="2:22" ht="21" customHeight="1">
      <c r="B119" s="42" t="s">
        <v>8</v>
      </c>
      <c r="C119" s="42"/>
      <c r="D119" s="42"/>
      <c r="E119" s="56">
        <f ca="1">ROUNDDOWN(E118/E117,3)</f>
        <v>0.28000000000000003</v>
      </c>
      <c r="F119" s="32"/>
      <c r="G119" s="32"/>
      <c r="H119" s="32"/>
      <c r="I119" s="32"/>
      <c r="J119" s="32"/>
      <c r="K119" s="32"/>
      <c r="L119" s="32"/>
      <c r="M119" s="32"/>
      <c r="N119" s="32"/>
      <c r="O119" s="32"/>
    </row>
    <row r="120" spans="2:22" ht="21" customHeight="1">
      <c r="B120" s="42" t="s">
        <v>30</v>
      </c>
      <c r="C120" s="42"/>
      <c r="D120" s="42"/>
      <c r="E120" s="57" t="str">
        <f ca="1">IF(E119&gt;=0.285,"○","×")</f>
        <v>×</v>
      </c>
      <c r="F120" s="32"/>
      <c r="G120" s="32"/>
      <c r="H120" s="32"/>
      <c r="I120" s="32"/>
      <c r="J120" s="32"/>
      <c r="K120" s="32"/>
      <c r="L120" s="32"/>
      <c r="M120" s="32"/>
      <c r="N120" s="32"/>
      <c r="O120" s="32"/>
    </row>
  </sheetData>
  <mergeCells count="29">
    <mergeCell ref="B1:O1"/>
    <mergeCell ref="E2:K2"/>
    <mergeCell ref="E3:K3"/>
    <mergeCell ref="B4:D4"/>
    <mergeCell ref="E4:H4"/>
    <mergeCell ref="B5:D5"/>
    <mergeCell ref="E5:H5"/>
    <mergeCell ref="F6:H6"/>
    <mergeCell ref="F7:H7"/>
    <mergeCell ref="B8:D8"/>
    <mergeCell ref="E8:H8"/>
    <mergeCell ref="Q13:S13"/>
    <mergeCell ref="B115:O115"/>
    <mergeCell ref="B117:D117"/>
    <mergeCell ref="B118:D118"/>
    <mergeCell ref="B119:D119"/>
    <mergeCell ref="B120:D120"/>
    <mergeCell ref="B2:D3"/>
    <mergeCell ref="B6:D7"/>
    <mergeCell ref="B11:F14"/>
    <mergeCell ref="G11:G14"/>
    <mergeCell ref="I11:I14"/>
    <mergeCell ref="K11:K14"/>
    <mergeCell ref="L11:L14"/>
    <mergeCell ref="N11:N14"/>
    <mergeCell ref="O11:O14"/>
    <mergeCell ref="H12:H14"/>
    <mergeCell ref="J12:J14"/>
    <mergeCell ref="M12:M14"/>
  </mergeCells>
  <phoneticPr fontId="1"/>
  <conditionalFormatting sqref="O15:O113">
    <cfRule type="containsText" dxfId="103" priority="1" stopIfTrue="1" text="×">
      <formula>NOT(ISERROR(SEARCH("×",O15)))</formula>
    </cfRule>
  </conditionalFormatting>
  <dataValidations count="1">
    <dataValidation type="list" allowBlank="1" showDropDown="0" showInputMessage="1" showErrorMessage="1" sqref="H15">
      <formula1>"1,2"</formula1>
    </dataValidation>
  </dataValidations>
  <pageMargins left="0.70866141732283472" right="0.70866141732283472" top="0.74803149606299213" bottom="0.74803149606299213" header="0.31496062992125984" footer="0.31496062992125984"/>
  <pageSetup paperSize="9" scale="79" fitToWidth="1" fitToHeight="0" orientation="landscape" usePrinterDefaults="1"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rgb="FF008000"/>
    <pageSetUpPr fitToPage="1"/>
  </sheetPr>
  <dimension ref="B1:R44"/>
  <sheetViews>
    <sheetView view="pageBreakPreview" zoomScale="85" zoomScaleSheetLayoutView="85" workbookViewId="0">
      <selection activeCell="E3" sqref="E3:K3"/>
    </sheetView>
  </sheetViews>
  <sheetFormatPr defaultRowHeight="18"/>
  <cols>
    <col min="1" max="1" width="1.6640625" customWidth="1"/>
    <col min="2" max="2" width="15.83203125" customWidth="1"/>
    <col min="3" max="3" width="3.33203125" bestFit="1" customWidth="1"/>
    <col min="4" max="4" width="5.08203125" customWidth="1"/>
    <col min="5" max="5" width="15.75" customWidth="1"/>
    <col min="6" max="6" width="3.33203125" customWidth="1"/>
    <col min="7" max="10" width="8.5" customWidth="1"/>
    <col min="11" max="11" width="28.5" customWidth="1"/>
    <col min="12" max="12" width="8.5" customWidth="1"/>
    <col min="13" max="14" width="10.4140625" customWidth="1"/>
    <col min="15" max="15" width="9.83203125" customWidth="1"/>
    <col min="16" max="16" width="10.4140625" customWidth="1"/>
    <col min="17" max="18" width="8.796875" hidden="1" customWidth="1" outlineLevel="1"/>
    <col min="19" max="19" width="8.796875" customWidth="1" collapsed="1"/>
  </cols>
  <sheetData>
    <row r="1" spans="2:18" ht="30" customHeight="1">
      <c r="B1" s="30" t="s">
        <v>61</v>
      </c>
      <c r="C1" s="30"/>
      <c r="D1" s="30"/>
      <c r="E1" s="30"/>
      <c r="F1" s="30"/>
      <c r="G1" s="30"/>
      <c r="H1" s="30"/>
      <c r="I1" s="30"/>
      <c r="J1" s="30"/>
      <c r="K1" s="30"/>
      <c r="L1" s="30"/>
      <c r="M1" s="30"/>
      <c r="N1" s="30"/>
      <c r="O1" s="30"/>
      <c r="P1" s="30"/>
      <c r="R1" t="s">
        <v>75</v>
      </c>
    </row>
    <row r="2" spans="2:18" ht="20.5" customHeight="1">
      <c r="B2" s="31" t="s">
        <v>10</v>
      </c>
      <c r="C2" s="31"/>
      <c r="D2" s="31"/>
      <c r="E2" s="50" t="str">
        <f>'確認書様式 '!C6</f>
        <v>令和7年度［第3○-Z○○○○-01号］</v>
      </c>
      <c r="F2" s="50"/>
      <c r="G2" s="50"/>
      <c r="H2" s="50"/>
      <c r="I2" s="50"/>
      <c r="J2" s="50"/>
      <c r="K2" s="50"/>
      <c r="L2" s="72"/>
      <c r="M2" s="72"/>
      <c r="N2" s="72"/>
      <c r="O2" s="72"/>
      <c r="P2" s="72"/>
    </row>
    <row r="3" spans="2:18" ht="20.5" customHeight="1">
      <c r="B3" s="31"/>
      <c r="C3" s="31"/>
      <c r="D3" s="31"/>
      <c r="E3" s="51" t="str">
        <f>'確認書様式 '!C7</f>
        <v>○○工事</v>
      </c>
      <c r="F3" s="51"/>
      <c r="G3" s="51"/>
      <c r="H3" s="51"/>
      <c r="I3" s="51"/>
      <c r="J3" s="51"/>
      <c r="K3" s="51"/>
      <c r="L3" s="72"/>
      <c r="M3" s="72"/>
      <c r="N3" s="72"/>
      <c r="O3" s="72"/>
      <c r="P3" s="72"/>
    </row>
    <row r="4" spans="2:18" ht="20.5" customHeight="1">
      <c r="B4" s="31" t="s">
        <v>0</v>
      </c>
      <c r="C4" s="31"/>
      <c r="D4" s="31"/>
      <c r="E4" s="52" t="str">
        <f>IF('確認書様式 '!C8="","",'確認書様式 '!C8)</f>
        <v>受注者希望型</v>
      </c>
      <c r="F4" s="52"/>
      <c r="G4" s="52"/>
      <c r="H4" s="52"/>
      <c r="I4" s="72"/>
      <c r="J4" s="72"/>
      <c r="K4" s="72"/>
      <c r="L4" s="72"/>
      <c r="M4" s="72"/>
      <c r="N4" s="72"/>
      <c r="O4" s="72"/>
      <c r="P4" s="72"/>
    </row>
    <row r="5" spans="2:18" ht="20.5" customHeight="1">
      <c r="B5" s="31" t="s">
        <v>58</v>
      </c>
      <c r="C5" s="31"/>
      <c r="D5" s="31"/>
      <c r="E5" s="52" t="str">
        <f>IF('確認書様式 '!C9="","",'確認書様式 '!C9)</f>
        <v xml:space="preserve">月単位の週休２日 </v>
      </c>
      <c r="F5" s="52"/>
      <c r="G5" s="52"/>
      <c r="H5" s="52"/>
      <c r="I5" s="72"/>
      <c r="J5" s="72"/>
      <c r="K5" s="72"/>
      <c r="L5" s="72"/>
      <c r="M5" s="72"/>
      <c r="N5" s="72"/>
      <c r="O5" s="72"/>
      <c r="P5" s="72"/>
    </row>
    <row r="6" spans="2:18" ht="20.5" customHeight="1">
      <c r="B6" s="31" t="s">
        <v>11</v>
      </c>
      <c r="C6" s="31"/>
      <c r="D6" s="31"/>
      <c r="E6" s="52" t="s">
        <v>20</v>
      </c>
      <c r="F6" s="58">
        <f>'確認書様式 '!D10</f>
        <v>46010</v>
      </c>
      <c r="G6" s="58"/>
      <c r="H6" s="58"/>
      <c r="I6" s="72"/>
      <c r="J6" s="72"/>
      <c r="K6" s="72"/>
      <c r="L6" s="72"/>
      <c r="M6" s="72"/>
      <c r="N6" s="72"/>
      <c r="O6" s="72"/>
      <c r="P6" s="72"/>
    </row>
    <row r="7" spans="2:18" ht="20.5" customHeight="1">
      <c r="B7" s="31"/>
      <c r="C7" s="31"/>
      <c r="D7" s="31"/>
      <c r="E7" s="52" t="s">
        <v>23</v>
      </c>
      <c r="F7" s="58">
        <f>'確認書様式 '!D11</f>
        <v>46679</v>
      </c>
      <c r="G7" s="58"/>
      <c r="H7" s="58"/>
      <c r="I7" s="72"/>
      <c r="J7" s="72"/>
      <c r="K7" s="72"/>
      <c r="L7" s="72"/>
      <c r="M7" s="72"/>
      <c r="N7" s="72"/>
      <c r="O7" s="72"/>
      <c r="P7" s="72"/>
    </row>
    <row r="8" spans="2:18" ht="20.5" customHeight="1">
      <c r="B8" s="31" t="s">
        <v>59</v>
      </c>
      <c r="C8" s="31"/>
      <c r="D8" s="31"/>
      <c r="E8" s="53" t="s">
        <v>60</v>
      </c>
      <c r="F8" s="59"/>
      <c r="G8" s="59"/>
      <c r="H8" s="66"/>
      <c r="I8" s="72"/>
      <c r="J8" s="72"/>
      <c r="K8" s="72"/>
      <c r="L8" s="72"/>
      <c r="M8" s="72"/>
      <c r="N8" s="72"/>
      <c r="O8" s="72"/>
      <c r="P8" s="72"/>
    </row>
    <row r="9" spans="2:18">
      <c r="B9" s="41" t="s">
        <v>28</v>
      </c>
      <c r="C9" s="32"/>
      <c r="D9" s="32"/>
      <c r="E9" s="32"/>
      <c r="F9" s="32"/>
      <c r="G9" s="32"/>
      <c r="H9" s="32"/>
      <c r="I9" s="32"/>
      <c r="J9" s="32"/>
      <c r="K9" s="32"/>
      <c r="L9" s="32"/>
      <c r="M9" s="32"/>
      <c r="N9" s="32"/>
      <c r="O9" s="32"/>
      <c r="P9" s="32"/>
    </row>
    <row r="10" spans="2:18" ht="16.5" customHeight="1">
      <c r="B10" s="33" t="s">
        <v>34</v>
      </c>
      <c r="C10" s="43" t="s">
        <v>73</v>
      </c>
      <c r="D10" s="32"/>
      <c r="E10" s="32"/>
      <c r="F10" s="32"/>
      <c r="G10" s="32"/>
      <c r="H10" s="32"/>
      <c r="I10" s="32"/>
      <c r="J10" s="32"/>
      <c r="K10" s="32"/>
      <c r="L10" s="32"/>
      <c r="M10" s="32"/>
      <c r="N10" s="32"/>
      <c r="O10" s="32"/>
      <c r="P10" s="32"/>
    </row>
    <row r="11" spans="2:18" ht="15.5" customHeight="1">
      <c r="B11" s="34" t="s">
        <v>53</v>
      </c>
      <c r="C11" s="44"/>
      <c r="D11" s="44"/>
      <c r="E11" s="44"/>
      <c r="F11" s="60"/>
      <c r="G11" s="63" t="s">
        <v>70</v>
      </c>
      <c r="H11" s="67"/>
      <c r="I11" s="102" t="s">
        <v>69</v>
      </c>
      <c r="J11" s="76"/>
      <c r="K11" s="68" t="s">
        <v>44</v>
      </c>
      <c r="L11" s="82" t="s">
        <v>6</v>
      </c>
      <c r="M11" s="67"/>
      <c r="N11" s="63" t="s">
        <v>49</v>
      </c>
      <c r="O11" s="124" t="s">
        <v>51</v>
      </c>
      <c r="P11" s="124"/>
    </row>
    <row r="12" spans="2:18" ht="20.5" customHeight="1">
      <c r="B12" s="35"/>
      <c r="C12" s="45"/>
      <c r="D12" s="45"/>
      <c r="E12" s="45"/>
      <c r="F12" s="61"/>
      <c r="G12" s="64"/>
      <c r="H12" s="68" t="s">
        <v>46</v>
      </c>
      <c r="I12" s="74"/>
      <c r="J12" s="69" t="s">
        <v>40</v>
      </c>
      <c r="K12" s="69"/>
      <c r="L12" s="69"/>
      <c r="M12" s="68" t="s">
        <v>52</v>
      </c>
      <c r="N12" s="63"/>
      <c r="O12" s="124"/>
      <c r="P12" s="124"/>
    </row>
    <row r="13" spans="2:18" ht="20.5" customHeight="1">
      <c r="B13" s="35"/>
      <c r="C13" s="45"/>
      <c r="D13" s="45"/>
      <c r="E13" s="45"/>
      <c r="F13" s="61"/>
      <c r="G13" s="64"/>
      <c r="H13" s="69"/>
      <c r="I13" s="74"/>
      <c r="J13" s="69"/>
      <c r="K13" s="69"/>
      <c r="L13" s="69"/>
      <c r="M13" s="69"/>
      <c r="N13" s="121"/>
      <c r="O13" s="124" t="s">
        <v>55</v>
      </c>
      <c r="P13" s="124" t="s">
        <v>43</v>
      </c>
    </row>
    <row r="14" spans="2:18" ht="20.5" customHeight="1">
      <c r="B14" s="36"/>
      <c r="C14" s="46"/>
      <c r="D14" s="46"/>
      <c r="E14" s="46"/>
      <c r="F14" s="62"/>
      <c r="G14" s="64"/>
      <c r="H14" s="70"/>
      <c r="I14" s="75"/>
      <c r="J14" s="70"/>
      <c r="K14" s="69"/>
      <c r="L14" s="70"/>
      <c r="M14" s="70"/>
      <c r="N14" s="121"/>
      <c r="O14" s="124"/>
      <c r="P14" s="124"/>
    </row>
    <row r="15" spans="2:18" ht="44.5" customHeight="1">
      <c r="B15" s="37">
        <f>F6</f>
        <v>46010</v>
      </c>
      <c r="C15" s="47" t="str">
        <f t="shared" ref="C15:C37" si="0">TEXT(B15,"aaa")</f>
        <v>金</v>
      </c>
      <c r="D15" s="49" t="s">
        <v>35</v>
      </c>
      <c r="E15" s="37">
        <f>EOMONTH(B15,0)</f>
        <v>46022</v>
      </c>
      <c r="F15" s="47" t="str">
        <f t="shared" ref="F15:F37" si="1">TEXT(E15,"aaa")</f>
        <v>水</v>
      </c>
      <c r="G15" s="97">
        <f>E15-B15</f>
        <v>12</v>
      </c>
      <c r="H15" s="100">
        <f>NETWORKDAYS.INTL(B15,E15,"1111100")</f>
        <v>4</v>
      </c>
      <c r="I15" s="103">
        <f>月単位!AK15-月単位!AI15</f>
        <v>31</v>
      </c>
      <c r="J15" s="106">
        <f>月単位!AM15</f>
        <v>8</v>
      </c>
      <c r="K15" s="109"/>
      <c r="L15" s="115">
        <f>月単位!AI15</f>
        <v>0</v>
      </c>
      <c r="M15" s="97">
        <f>月単位!AL15</f>
        <v>0</v>
      </c>
      <c r="N15" s="71">
        <f>月単位!AH15</f>
        <v>0</v>
      </c>
      <c r="O15" s="125" t="str">
        <f t="shared" ref="O15:O37" si="2">IF(L15=0,"－",N15/L15)</f>
        <v>－</v>
      </c>
      <c r="P15" s="127" t="str">
        <f>IF(B15="","",IF(E15="","",IF(L15=0,"○",IF(O15&gt;=0.285,"○",IF(N15&gt;=M15,"○","×")))))</f>
        <v>○</v>
      </c>
      <c r="Q15" t="s">
        <v>22</v>
      </c>
    </row>
    <row r="16" spans="2:18" s="29" customFormat="1" ht="44.5" customHeight="1">
      <c r="B16" s="37">
        <f t="shared" ref="B16:B37" si="3">IF(E15&gt;=F$7,"",E15+1)</f>
        <v>46023</v>
      </c>
      <c r="C16" s="47" t="str">
        <f t="shared" si="0"/>
        <v>木</v>
      </c>
      <c r="D16" s="49" t="s">
        <v>35</v>
      </c>
      <c r="E16" s="37">
        <f t="shared" ref="E16:E37" si="4">IFERROR(IF(E15=$F$7,"",IF(EOMONTH(B16,0)&gt;=$F$7,$F$7,EOMONTH(B16,0))),"")</f>
        <v>46053</v>
      </c>
      <c r="F16" s="47" t="str">
        <f t="shared" si="1"/>
        <v>土</v>
      </c>
      <c r="G16" s="97">
        <f t="shared" ref="G16:G37" si="5">IFERROR(E16-B16,"")</f>
        <v>30</v>
      </c>
      <c r="H16" s="100">
        <f t="shared" ref="H16:H37" si="6">IFERROR(NETWORKDAYS.INTL(B16,E16,"1111100"),"")</f>
        <v>9</v>
      </c>
      <c r="I16" s="103">
        <f>IF(B15="","",月単位!AK24-月単位!AI24)</f>
        <v>31</v>
      </c>
      <c r="J16" s="106">
        <f>IF(B16="","",月単位!AM24)</f>
        <v>9</v>
      </c>
      <c r="K16" s="110"/>
      <c r="L16" s="115">
        <f>IF(B16="","",月単位!AI24)</f>
        <v>0</v>
      </c>
      <c r="M16" s="97">
        <f>IF(B16="","",月単位!AL24)</f>
        <v>0</v>
      </c>
      <c r="N16" s="71">
        <f>IF(B16="","",月単位!AH24)</f>
        <v>0</v>
      </c>
      <c r="O16" s="125" t="str">
        <f t="shared" si="2"/>
        <v>－</v>
      </c>
      <c r="P16" s="127" t="str">
        <f>IF(B16="","",IF(E16="","",IF(L16=0,"○",IF(O16&gt;=0.285,"○",IF(N16&gt;=M16,"○","×")))))</f>
        <v>○</v>
      </c>
    </row>
    <row r="17" spans="2:16" s="29" customFormat="1" ht="44.5" customHeight="1">
      <c r="B17" s="37">
        <f t="shared" si="3"/>
        <v>46054</v>
      </c>
      <c r="C17" s="47" t="str">
        <f t="shared" si="0"/>
        <v>日</v>
      </c>
      <c r="D17" s="49" t="s">
        <v>35</v>
      </c>
      <c r="E17" s="37">
        <f t="shared" si="4"/>
        <v>46081</v>
      </c>
      <c r="F17" s="47" t="str">
        <f t="shared" si="1"/>
        <v>土</v>
      </c>
      <c r="G17" s="97">
        <f t="shared" si="5"/>
        <v>27</v>
      </c>
      <c r="H17" s="100">
        <f t="shared" si="6"/>
        <v>8</v>
      </c>
      <c r="I17" s="103">
        <f>IF(B17="","",月単位!AK33-月単位!AI33)</f>
        <v>1</v>
      </c>
      <c r="J17" s="106">
        <f>IF(B17="","",月単位!AM33)</f>
        <v>1</v>
      </c>
      <c r="K17" s="111"/>
      <c r="L17" s="115">
        <f>IF(B17="","",月単位!AI33)</f>
        <v>27</v>
      </c>
      <c r="M17" s="97">
        <f>IF(B17="","",月単位!AL33)</f>
        <v>7</v>
      </c>
      <c r="N17" s="71">
        <f>IF(B17="","",月単位!AH33)</f>
        <v>9</v>
      </c>
      <c r="O17" s="125">
        <f t="shared" si="2"/>
        <v>0.33333333333333331</v>
      </c>
      <c r="P17" s="127" t="str">
        <f>IF(B17="","",IF(E17="","",IF(L17=0,"○",IF(O17&gt;=0.285,"○",IF(N17&gt;=M17,"○","×")))))</f>
        <v>○</v>
      </c>
    </row>
    <row r="18" spans="2:16" s="29" customFormat="1" ht="44.5" customHeight="1">
      <c r="B18" s="37">
        <f t="shared" si="3"/>
        <v>46082</v>
      </c>
      <c r="C18" s="47" t="str">
        <f t="shared" si="0"/>
        <v>日</v>
      </c>
      <c r="D18" s="49" t="s">
        <v>35</v>
      </c>
      <c r="E18" s="37">
        <f t="shared" si="4"/>
        <v>46112</v>
      </c>
      <c r="F18" s="47" t="str">
        <f t="shared" si="1"/>
        <v>火</v>
      </c>
      <c r="G18" s="97">
        <f t="shared" si="5"/>
        <v>30</v>
      </c>
      <c r="H18" s="100">
        <f t="shared" si="6"/>
        <v>9</v>
      </c>
      <c r="I18" s="103">
        <f>IF(B18="","",月単位!AK42-月単位!AI42)</f>
        <v>0</v>
      </c>
      <c r="J18" s="106">
        <f>IF(B18="","",月単位!AM42)</f>
        <v>0</v>
      </c>
      <c r="K18" s="112"/>
      <c r="L18" s="115">
        <f>IF(B18="","",月単位!AI42)</f>
        <v>31</v>
      </c>
      <c r="M18" s="97">
        <f>IF(B18="","",月単位!AL42)</f>
        <v>9</v>
      </c>
      <c r="N18" s="71">
        <f>IF(B18="","",月単位!AH42)</f>
        <v>10</v>
      </c>
      <c r="O18" s="125">
        <f t="shared" si="2"/>
        <v>0.32258064516129031</v>
      </c>
      <c r="P18" s="127" t="str">
        <f>IF(B18="","",IF(E18="","",IF(L18=0,"○",IF(O18&gt;=0.285,"○",IF(N18&gt;=M18,"○","×")))))</f>
        <v>○</v>
      </c>
    </row>
    <row r="19" spans="2:16" s="29" customFormat="1" ht="44.5" customHeight="1">
      <c r="B19" s="89">
        <f t="shared" si="3"/>
        <v>46113</v>
      </c>
      <c r="C19" s="93" t="str">
        <f t="shared" si="0"/>
        <v>水</v>
      </c>
      <c r="D19" s="95" t="s">
        <v>35</v>
      </c>
      <c r="E19" s="89">
        <f t="shared" si="4"/>
        <v>46142</v>
      </c>
      <c r="F19" s="93" t="str">
        <f t="shared" si="1"/>
        <v>木</v>
      </c>
      <c r="G19" s="97">
        <f t="shared" si="5"/>
        <v>29</v>
      </c>
      <c r="H19" s="100">
        <f t="shared" si="6"/>
        <v>8</v>
      </c>
      <c r="I19" s="104">
        <f>IF(B19="","",月単位!AK51-月単位!AI51)</f>
        <v>0</v>
      </c>
      <c r="J19" s="107">
        <f>IF(B19="","",月単位!AM51)</f>
        <v>0</v>
      </c>
      <c r="K19" s="113"/>
      <c r="L19" s="116">
        <f>IF(B19="","",月単位!AI51)</f>
        <v>30</v>
      </c>
      <c r="M19" s="119">
        <f>IF(B19="","",月単位!AL51)</f>
        <v>8</v>
      </c>
      <c r="N19" s="122">
        <f>IF(B19="","",月単位!AH51)</f>
        <v>9</v>
      </c>
      <c r="O19" s="125">
        <f t="shared" si="2"/>
        <v>0.3</v>
      </c>
      <c r="P19" s="128" t="str">
        <f t="shared" ref="P19:P37" si="7">IF(B19="","",IF(E19="","",IF(O19&gt;=0.285,"○",IF(N19&gt;=M19,"○","×"))))</f>
        <v>○</v>
      </c>
    </row>
    <row r="20" spans="2:16" ht="44.5" customHeight="1">
      <c r="B20" s="89">
        <f t="shared" si="3"/>
        <v>46143</v>
      </c>
      <c r="C20" s="93" t="str">
        <f t="shared" si="0"/>
        <v>金</v>
      </c>
      <c r="D20" s="95" t="s">
        <v>35</v>
      </c>
      <c r="E20" s="89">
        <f t="shared" si="4"/>
        <v>46173</v>
      </c>
      <c r="F20" s="93" t="str">
        <f t="shared" si="1"/>
        <v>日</v>
      </c>
      <c r="G20" s="97">
        <f t="shared" si="5"/>
        <v>30</v>
      </c>
      <c r="H20" s="100">
        <f t="shared" si="6"/>
        <v>10</v>
      </c>
      <c r="I20" s="104">
        <f>IF(B20="","",月単位!AK60-月単位!AI60)</f>
        <v>0</v>
      </c>
      <c r="J20" s="107">
        <f>IF(B20="","",月単位!AM60)</f>
        <v>0</v>
      </c>
      <c r="K20" s="113"/>
      <c r="L20" s="116">
        <f>IF(B20="","",月単位!AI60)</f>
        <v>31</v>
      </c>
      <c r="M20" s="119">
        <f>IF(B20="","",月単位!AL60)</f>
        <v>10</v>
      </c>
      <c r="N20" s="122">
        <f>IF(B20="","",月単位!AH60)</f>
        <v>13</v>
      </c>
      <c r="O20" s="125">
        <f t="shared" si="2"/>
        <v>0.41935483870967744</v>
      </c>
      <c r="P20" s="128" t="str">
        <f t="shared" si="7"/>
        <v>○</v>
      </c>
    </row>
    <row r="21" spans="2:16" ht="44.5" customHeight="1">
      <c r="B21" s="89">
        <f t="shared" si="3"/>
        <v>46174</v>
      </c>
      <c r="C21" s="93" t="str">
        <f t="shared" si="0"/>
        <v>月</v>
      </c>
      <c r="D21" s="95" t="s">
        <v>35</v>
      </c>
      <c r="E21" s="89">
        <f t="shared" si="4"/>
        <v>46203</v>
      </c>
      <c r="F21" s="93" t="str">
        <f t="shared" si="1"/>
        <v>火</v>
      </c>
      <c r="G21" s="97">
        <f t="shared" si="5"/>
        <v>29</v>
      </c>
      <c r="H21" s="100">
        <f t="shared" si="6"/>
        <v>8</v>
      </c>
      <c r="I21" s="104">
        <f>IF(B21="","",月単位!AK69-月単位!AI69)</f>
        <v>0</v>
      </c>
      <c r="J21" s="107">
        <f>IF(B21="","",月単位!AM69)</f>
        <v>0</v>
      </c>
      <c r="K21" s="113"/>
      <c r="L21" s="116">
        <f>月単位!AI69</f>
        <v>30</v>
      </c>
      <c r="M21" s="119">
        <f>月単位!AL69</f>
        <v>8</v>
      </c>
      <c r="N21" s="122">
        <f>月単位!AH69</f>
        <v>8</v>
      </c>
      <c r="O21" s="125">
        <f t="shared" si="2"/>
        <v>0.26666666666666666</v>
      </c>
      <c r="P21" s="128" t="str">
        <f t="shared" si="7"/>
        <v>○</v>
      </c>
    </row>
    <row r="22" spans="2:16" ht="44.5" customHeight="1">
      <c r="B22" s="89">
        <f t="shared" si="3"/>
        <v>46204</v>
      </c>
      <c r="C22" s="93" t="str">
        <f t="shared" si="0"/>
        <v>水</v>
      </c>
      <c r="D22" s="95" t="s">
        <v>35</v>
      </c>
      <c r="E22" s="89">
        <f t="shared" si="4"/>
        <v>46234</v>
      </c>
      <c r="F22" s="93" t="str">
        <f t="shared" si="1"/>
        <v>金</v>
      </c>
      <c r="G22" s="97">
        <f t="shared" si="5"/>
        <v>30</v>
      </c>
      <c r="H22" s="100">
        <f t="shared" si="6"/>
        <v>8</v>
      </c>
      <c r="I22" s="104">
        <f>IF(B22="","",月単位!AK78-月単位!AI78)</f>
        <v>0</v>
      </c>
      <c r="J22" s="107">
        <f>IF(B22="","",月単位!AM78)</f>
        <v>0</v>
      </c>
      <c r="K22" s="113"/>
      <c r="L22" s="116">
        <f>月単位!AI78</f>
        <v>31</v>
      </c>
      <c r="M22" s="119">
        <f>月単位!AL78</f>
        <v>8</v>
      </c>
      <c r="N22" s="122">
        <f>月単位!AH78</f>
        <v>9</v>
      </c>
      <c r="O22" s="125">
        <f t="shared" si="2"/>
        <v>0.29032258064516131</v>
      </c>
      <c r="P22" s="128" t="str">
        <f t="shared" si="7"/>
        <v>○</v>
      </c>
    </row>
    <row r="23" spans="2:16" ht="44.5" customHeight="1">
      <c r="B23" s="89">
        <f t="shared" si="3"/>
        <v>46235</v>
      </c>
      <c r="C23" s="93" t="str">
        <f t="shared" si="0"/>
        <v>土</v>
      </c>
      <c r="D23" s="95" t="s">
        <v>35</v>
      </c>
      <c r="E23" s="89">
        <f t="shared" si="4"/>
        <v>46265</v>
      </c>
      <c r="F23" s="93" t="str">
        <f t="shared" si="1"/>
        <v>月</v>
      </c>
      <c r="G23" s="97">
        <f t="shared" si="5"/>
        <v>30</v>
      </c>
      <c r="H23" s="100">
        <f t="shared" si="6"/>
        <v>10</v>
      </c>
      <c r="I23" s="104">
        <f>IF(B23="","",月単位!AK87-月単位!AI87)</f>
        <v>3</v>
      </c>
      <c r="J23" s="107">
        <f>IF(B23="","",月単位!AM87)</f>
        <v>1</v>
      </c>
      <c r="K23" s="113" t="s">
        <v>124</v>
      </c>
      <c r="L23" s="116">
        <f>月単位!AI87</f>
        <v>28</v>
      </c>
      <c r="M23" s="119">
        <f>月単位!AL87</f>
        <v>9</v>
      </c>
      <c r="N23" s="122">
        <f>月単位!AH87</f>
        <v>11</v>
      </c>
      <c r="O23" s="125">
        <f t="shared" si="2"/>
        <v>0.39285714285714285</v>
      </c>
      <c r="P23" s="128" t="str">
        <f t="shared" si="7"/>
        <v>○</v>
      </c>
    </row>
    <row r="24" spans="2:16" ht="44.5" customHeight="1">
      <c r="B24" s="89">
        <f t="shared" si="3"/>
        <v>46266</v>
      </c>
      <c r="C24" s="93" t="str">
        <f t="shared" si="0"/>
        <v>火</v>
      </c>
      <c r="D24" s="95" t="s">
        <v>35</v>
      </c>
      <c r="E24" s="89">
        <f t="shared" si="4"/>
        <v>46295</v>
      </c>
      <c r="F24" s="93" t="str">
        <f t="shared" si="1"/>
        <v>水</v>
      </c>
      <c r="G24" s="97">
        <f t="shared" si="5"/>
        <v>29</v>
      </c>
      <c r="H24" s="100">
        <f t="shared" si="6"/>
        <v>8</v>
      </c>
      <c r="I24" s="104">
        <f>IF(B24="","",月単位!AK96-月単位!AI96)</f>
        <v>0</v>
      </c>
      <c r="J24" s="107">
        <f>IF(B24="","",月単位!AM96)</f>
        <v>0</v>
      </c>
      <c r="K24" s="113"/>
      <c r="L24" s="116">
        <f>月単位!AI96</f>
        <v>30</v>
      </c>
      <c r="M24" s="119">
        <f>月単位!AL96</f>
        <v>8</v>
      </c>
      <c r="N24" s="122">
        <f>月単位!AH96</f>
        <v>11</v>
      </c>
      <c r="O24" s="125">
        <f t="shared" si="2"/>
        <v>0.36666666666666664</v>
      </c>
      <c r="P24" s="128" t="str">
        <f t="shared" si="7"/>
        <v>○</v>
      </c>
    </row>
    <row r="25" spans="2:16" ht="44.5" customHeight="1">
      <c r="B25" s="89">
        <f t="shared" si="3"/>
        <v>46296</v>
      </c>
      <c r="C25" s="93" t="str">
        <f t="shared" si="0"/>
        <v>木</v>
      </c>
      <c r="D25" s="95" t="s">
        <v>35</v>
      </c>
      <c r="E25" s="89">
        <f t="shared" si="4"/>
        <v>46326</v>
      </c>
      <c r="F25" s="93" t="str">
        <f t="shared" si="1"/>
        <v>土</v>
      </c>
      <c r="G25" s="97">
        <f t="shared" si="5"/>
        <v>30</v>
      </c>
      <c r="H25" s="100">
        <f t="shared" si="6"/>
        <v>9</v>
      </c>
      <c r="I25" s="104">
        <f>IF(B25="","",月単位!AK105-月単位!AI105)</f>
        <v>0</v>
      </c>
      <c r="J25" s="107">
        <f>IF(B25="","",月単位!AM105)</f>
        <v>0</v>
      </c>
      <c r="K25" s="113"/>
      <c r="L25" s="116">
        <f>月単位!AI105</f>
        <v>31</v>
      </c>
      <c r="M25" s="119">
        <f>月単位!AL105</f>
        <v>9</v>
      </c>
      <c r="N25" s="122">
        <f>月単位!AH105</f>
        <v>10</v>
      </c>
      <c r="O25" s="125">
        <f t="shared" si="2"/>
        <v>0.32258064516129031</v>
      </c>
      <c r="P25" s="128" t="str">
        <f t="shared" si="7"/>
        <v>○</v>
      </c>
    </row>
    <row r="26" spans="2:16" ht="44.5" customHeight="1">
      <c r="B26" s="89">
        <f t="shared" si="3"/>
        <v>46327</v>
      </c>
      <c r="C26" s="93" t="str">
        <f t="shared" si="0"/>
        <v>日</v>
      </c>
      <c r="D26" s="95" t="s">
        <v>35</v>
      </c>
      <c r="E26" s="89">
        <f t="shared" si="4"/>
        <v>46356</v>
      </c>
      <c r="F26" s="93" t="str">
        <f t="shared" si="1"/>
        <v>月</v>
      </c>
      <c r="G26" s="97">
        <f t="shared" si="5"/>
        <v>29</v>
      </c>
      <c r="H26" s="100">
        <f t="shared" si="6"/>
        <v>9</v>
      </c>
      <c r="I26" s="104">
        <f>IF(B26="","",月単位!AK114-月単位!AI114)</f>
        <v>0</v>
      </c>
      <c r="J26" s="107">
        <f>IF(B26="","",月単位!AM114)</f>
        <v>0</v>
      </c>
      <c r="K26" s="113"/>
      <c r="L26" s="116">
        <f>月単位!AI114</f>
        <v>30</v>
      </c>
      <c r="M26" s="119">
        <f>月単位!AL114</f>
        <v>9</v>
      </c>
      <c r="N26" s="122">
        <f>月単位!AH114</f>
        <v>11</v>
      </c>
      <c r="O26" s="125">
        <f t="shared" si="2"/>
        <v>0.36666666666666664</v>
      </c>
      <c r="P26" s="128" t="str">
        <f t="shared" si="7"/>
        <v>○</v>
      </c>
    </row>
    <row r="27" spans="2:16" ht="44.5" customHeight="1">
      <c r="B27" s="89">
        <f t="shared" si="3"/>
        <v>46357</v>
      </c>
      <c r="C27" s="93" t="str">
        <f t="shared" si="0"/>
        <v>火</v>
      </c>
      <c r="D27" s="95" t="s">
        <v>35</v>
      </c>
      <c r="E27" s="89">
        <f t="shared" si="4"/>
        <v>46387</v>
      </c>
      <c r="F27" s="93" t="str">
        <f t="shared" si="1"/>
        <v>木</v>
      </c>
      <c r="G27" s="97">
        <f t="shared" si="5"/>
        <v>30</v>
      </c>
      <c r="H27" s="100">
        <f t="shared" si="6"/>
        <v>8</v>
      </c>
      <c r="I27" s="104">
        <f>IF(B27="","",月単位!AK123-月単位!AI123)</f>
        <v>3</v>
      </c>
      <c r="J27" s="107">
        <f>IF(B27="","",月単位!AM123)</f>
        <v>0</v>
      </c>
      <c r="K27" s="113" t="s">
        <v>125</v>
      </c>
      <c r="L27" s="116">
        <f>月単位!AI123</f>
        <v>28</v>
      </c>
      <c r="M27" s="119">
        <f>月単位!AL123</f>
        <v>8</v>
      </c>
      <c r="N27" s="122">
        <f>月単位!AH123</f>
        <v>8</v>
      </c>
      <c r="O27" s="125">
        <f t="shared" si="2"/>
        <v>0.2857142857142857</v>
      </c>
      <c r="P27" s="128" t="str">
        <f t="shared" si="7"/>
        <v>○</v>
      </c>
    </row>
    <row r="28" spans="2:16" ht="44.5" customHeight="1">
      <c r="B28" s="89">
        <f t="shared" si="3"/>
        <v>46388</v>
      </c>
      <c r="C28" s="93" t="str">
        <f t="shared" si="0"/>
        <v>金</v>
      </c>
      <c r="D28" s="95" t="s">
        <v>35</v>
      </c>
      <c r="E28" s="89">
        <f t="shared" si="4"/>
        <v>46418</v>
      </c>
      <c r="F28" s="93" t="str">
        <f t="shared" si="1"/>
        <v>日</v>
      </c>
      <c r="G28" s="97">
        <f t="shared" si="5"/>
        <v>30</v>
      </c>
      <c r="H28" s="100">
        <f t="shared" si="6"/>
        <v>10</v>
      </c>
      <c r="I28" s="104">
        <f>IF(B28="","",月単位!AK132-月単位!AI132)</f>
        <v>3</v>
      </c>
      <c r="J28" s="107">
        <f>IF(B28="","",月単位!AM132)</f>
        <v>2</v>
      </c>
      <c r="K28" s="113" t="s">
        <v>125</v>
      </c>
      <c r="L28" s="116">
        <f>月単位!AI132</f>
        <v>28</v>
      </c>
      <c r="M28" s="119">
        <f>月単位!AL132</f>
        <v>8</v>
      </c>
      <c r="N28" s="122">
        <f>月単位!AH132</f>
        <v>11</v>
      </c>
      <c r="O28" s="125">
        <f t="shared" si="2"/>
        <v>0.39285714285714285</v>
      </c>
      <c r="P28" s="128" t="str">
        <f t="shared" si="7"/>
        <v>○</v>
      </c>
    </row>
    <row r="29" spans="2:16" ht="44.5" customHeight="1">
      <c r="B29" s="89">
        <f t="shared" si="3"/>
        <v>46419</v>
      </c>
      <c r="C29" s="93" t="str">
        <f t="shared" si="0"/>
        <v>月</v>
      </c>
      <c r="D29" s="95" t="s">
        <v>35</v>
      </c>
      <c r="E29" s="89">
        <f t="shared" si="4"/>
        <v>46446</v>
      </c>
      <c r="F29" s="93" t="str">
        <f t="shared" si="1"/>
        <v>日</v>
      </c>
      <c r="G29" s="97">
        <f t="shared" si="5"/>
        <v>27</v>
      </c>
      <c r="H29" s="100">
        <f t="shared" si="6"/>
        <v>8</v>
      </c>
      <c r="I29" s="104">
        <f>IF(B29="","",月単位!AK141-月単位!AI141)</f>
        <v>0</v>
      </c>
      <c r="J29" s="107">
        <f>IF(B29="","",月単位!AM141)</f>
        <v>0</v>
      </c>
      <c r="K29" s="113"/>
      <c r="L29" s="116">
        <f>月単位!AI141</f>
        <v>28</v>
      </c>
      <c r="M29" s="119">
        <f>月単位!AL141</f>
        <v>8</v>
      </c>
      <c r="N29" s="122">
        <f>月単位!AH141</f>
        <v>10</v>
      </c>
      <c r="O29" s="125">
        <f t="shared" si="2"/>
        <v>0.35714285714285715</v>
      </c>
      <c r="P29" s="128" t="str">
        <f t="shared" si="7"/>
        <v>○</v>
      </c>
    </row>
    <row r="30" spans="2:16" ht="44.5" customHeight="1">
      <c r="B30" s="89">
        <f t="shared" si="3"/>
        <v>46447</v>
      </c>
      <c r="C30" s="93" t="str">
        <f t="shared" si="0"/>
        <v>月</v>
      </c>
      <c r="D30" s="95" t="s">
        <v>35</v>
      </c>
      <c r="E30" s="89">
        <f t="shared" si="4"/>
        <v>46477</v>
      </c>
      <c r="F30" s="93" t="str">
        <f t="shared" si="1"/>
        <v>水</v>
      </c>
      <c r="G30" s="97">
        <f t="shared" si="5"/>
        <v>30</v>
      </c>
      <c r="H30" s="100">
        <f t="shared" si="6"/>
        <v>8</v>
      </c>
      <c r="I30" s="104">
        <f>IF(B30="","",月単位!AK150-月単位!AI150)</f>
        <v>0</v>
      </c>
      <c r="J30" s="107">
        <f>IF(B30="","",月単位!AM150)</f>
        <v>0</v>
      </c>
      <c r="K30" s="113"/>
      <c r="L30" s="116">
        <f>月単位!AI150</f>
        <v>31</v>
      </c>
      <c r="M30" s="119">
        <f>月単位!AL150</f>
        <v>8</v>
      </c>
      <c r="N30" s="122">
        <f>月単位!AH150</f>
        <v>8</v>
      </c>
      <c r="O30" s="125">
        <f t="shared" si="2"/>
        <v>0.25806451612903225</v>
      </c>
      <c r="P30" s="128" t="str">
        <f t="shared" si="7"/>
        <v>○</v>
      </c>
    </row>
    <row r="31" spans="2:16" ht="44.5" customHeight="1">
      <c r="B31" s="89">
        <f t="shared" si="3"/>
        <v>46478</v>
      </c>
      <c r="C31" s="93" t="str">
        <f t="shared" si="0"/>
        <v>木</v>
      </c>
      <c r="D31" s="95" t="s">
        <v>35</v>
      </c>
      <c r="E31" s="89">
        <f t="shared" si="4"/>
        <v>46507</v>
      </c>
      <c r="F31" s="93" t="str">
        <f t="shared" si="1"/>
        <v>金</v>
      </c>
      <c r="G31" s="97">
        <f t="shared" si="5"/>
        <v>29</v>
      </c>
      <c r="H31" s="100">
        <f t="shared" si="6"/>
        <v>8</v>
      </c>
      <c r="I31" s="104">
        <f>IF(B31="","",月単位!AK159-月単位!AI159)</f>
        <v>0</v>
      </c>
      <c r="J31" s="107">
        <f>IF(B31="","",月単位!AM159)</f>
        <v>0</v>
      </c>
      <c r="K31" s="113"/>
      <c r="L31" s="116">
        <f>月単位!AI159</f>
        <v>30</v>
      </c>
      <c r="M31" s="119">
        <f>月単位!AL159</f>
        <v>8</v>
      </c>
      <c r="N31" s="122">
        <f>月単位!AH159</f>
        <v>9</v>
      </c>
      <c r="O31" s="125">
        <f t="shared" si="2"/>
        <v>0.3</v>
      </c>
      <c r="P31" s="128" t="str">
        <f t="shared" si="7"/>
        <v>○</v>
      </c>
    </row>
    <row r="32" spans="2:16" ht="44.5" customHeight="1">
      <c r="B32" s="89">
        <f t="shared" si="3"/>
        <v>46508</v>
      </c>
      <c r="C32" s="93" t="str">
        <f t="shared" si="0"/>
        <v>土</v>
      </c>
      <c r="D32" s="95" t="s">
        <v>35</v>
      </c>
      <c r="E32" s="89">
        <f t="shared" si="4"/>
        <v>46538</v>
      </c>
      <c r="F32" s="93" t="str">
        <f t="shared" si="1"/>
        <v>月</v>
      </c>
      <c r="G32" s="97">
        <f t="shared" si="5"/>
        <v>30</v>
      </c>
      <c r="H32" s="100">
        <f t="shared" si="6"/>
        <v>10</v>
      </c>
      <c r="I32" s="104">
        <f>IF(B32="","",月単位!AK168-月単位!AI168)</f>
        <v>0</v>
      </c>
      <c r="J32" s="107">
        <f>IF(B32="","",月単位!AM168)</f>
        <v>0</v>
      </c>
      <c r="K32" s="113"/>
      <c r="L32" s="116">
        <f>月単位!AI168</f>
        <v>31</v>
      </c>
      <c r="M32" s="119">
        <f>月単位!AL168</f>
        <v>10</v>
      </c>
      <c r="N32" s="122">
        <f>月単位!AH168</f>
        <v>13</v>
      </c>
      <c r="O32" s="125">
        <f t="shared" si="2"/>
        <v>0.41935483870967744</v>
      </c>
      <c r="P32" s="128" t="str">
        <f t="shared" si="7"/>
        <v>○</v>
      </c>
    </row>
    <row r="33" spans="2:16" ht="44.5" customHeight="1">
      <c r="B33" s="89">
        <f t="shared" si="3"/>
        <v>46539</v>
      </c>
      <c r="C33" s="93" t="str">
        <f t="shared" si="0"/>
        <v>火</v>
      </c>
      <c r="D33" s="95" t="s">
        <v>35</v>
      </c>
      <c r="E33" s="89">
        <f t="shared" si="4"/>
        <v>46568</v>
      </c>
      <c r="F33" s="93" t="str">
        <f t="shared" si="1"/>
        <v>水</v>
      </c>
      <c r="G33" s="97">
        <f t="shared" si="5"/>
        <v>29</v>
      </c>
      <c r="H33" s="100">
        <f t="shared" si="6"/>
        <v>8</v>
      </c>
      <c r="I33" s="104">
        <f>IF(B33="","",月単位!AK177-月単位!AI177)</f>
        <v>0</v>
      </c>
      <c r="J33" s="107">
        <f>IF(B33="","",月単位!AM177)</f>
        <v>0</v>
      </c>
      <c r="K33" s="113"/>
      <c r="L33" s="116">
        <f>月単位!AI177</f>
        <v>30</v>
      </c>
      <c r="M33" s="119">
        <f>月単位!AL177</f>
        <v>8</v>
      </c>
      <c r="N33" s="122">
        <f>月単位!AH177</f>
        <v>8</v>
      </c>
      <c r="O33" s="125">
        <f t="shared" si="2"/>
        <v>0.26666666666666666</v>
      </c>
      <c r="P33" s="128" t="str">
        <f t="shared" si="7"/>
        <v>○</v>
      </c>
    </row>
    <row r="34" spans="2:16" ht="44.5" customHeight="1">
      <c r="B34" s="89">
        <f t="shared" si="3"/>
        <v>46569</v>
      </c>
      <c r="C34" s="93" t="str">
        <f t="shared" si="0"/>
        <v>木</v>
      </c>
      <c r="D34" s="95" t="s">
        <v>35</v>
      </c>
      <c r="E34" s="89">
        <f t="shared" si="4"/>
        <v>46599</v>
      </c>
      <c r="F34" s="93" t="str">
        <f t="shared" si="1"/>
        <v>土</v>
      </c>
      <c r="G34" s="97">
        <f t="shared" si="5"/>
        <v>30</v>
      </c>
      <c r="H34" s="100">
        <f t="shared" si="6"/>
        <v>9</v>
      </c>
      <c r="I34" s="104">
        <f>IF(B34="","",月単位!AK186-月単位!AI186)</f>
        <v>0</v>
      </c>
      <c r="J34" s="107">
        <f>IF(B34="","",月単位!AM186)</f>
        <v>0</v>
      </c>
      <c r="K34" s="113"/>
      <c r="L34" s="116">
        <f>月単位!AI186</f>
        <v>31</v>
      </c>
      <c r="M34" s="119">
        <f>月単位!AL186</f>
        <v>9</v>
      </c>
      <c r="N34" s="122">
        <f>月単位!AH186</f>
        <v>9</v>
      </c>
      <c r="O34" s="125">
        <f t="shared" si="2"/>
        <v>0.29032258064516131</v>
      </c>
      <c r="P34" s="128" t="str">
        <f t="shared" si="7"/>
        <v>○</v>
      </c>
    </row>
    <row r="35" spans="2:16" ht="44.5" customHeight="1">
      <c r="B35" s="89">
        <f t="shared" si="3"/>
        <v>46600</v>
      </c>
      <c r="C35" s="93" t="str">
        <f t="shared" si="0"/>
        <v>日</v>
      </c>
      <c r="D35" s="95" t="s">
        <v>35</v>
      </c>
      <c r="E35" s="89">
        <f t="shared" si="4"/>
        <v>46630</v>
      </c>
      <c r="F35" s="93" t="str">
        <f t="shared" si="1"/>
        <v>火</v>
      </c>
      <c r="G35" s="97">
        <f t="shared" si="5"/>
        <v>30</v>
      </c>
      <c r="H35" s="100">
        <f t="shared" si="6"/>
        <v>9</v>
      </c>
      <c r="I35" s="104">
        <f>IF(B35="","",月単位!AK195-月単位!AI195)</f>
        <v>3</v>
      </c>
      <c r="J35" s="107">
        <f>IF(B35="","",月単位!AM195)</f>
        <v>2</v>
      </c>
      <c r="K35" s="113" t="s">
        <v>124</v>
      </c>
      <c r="L35" s="116">
        <f>月単位!AI195</f>
        <v>28</v>
      </c>
      <c r="M35" s="119">
        <f>月単位!AL195</f>
        <v>7</v>
      </c>
      <c r="N35" s="122">
        <f>月単位!AH195</f>
        <v>9</v>
      </c>
      <c r="O35" s="125">
        <f t="shared" si="2"/>
        <v>0.32142857142857145</v>
      </c>
      <c r="P35" s="128" t="str">
        <f t="shared" si="7"/>
        <v>○</v>
      </c>
    </row>
    <row r="36" spans="2:16" ht="44.5" customHeight="1">
      <c r="B36" s="89">
        <f t="shared" si="3"/>
        <v>46631</v>
      </c>
      <c r="C36" s="93" t="str">
        <f t="shared" si="0"/>
        <v>水</v>
      </c>
      <c r="D36" s="95" t="s">
        <v>35</v>
      </c>
      <c r="E36" s="89">
        <f t="shared" si="4"/>
        <v>46660</v>
      </c>
      <c r="F36" s="93" t="str">
        <f t="shared" si="1"/>
        <v>木</v>
      </c>
      <c r="G36" s="97">
        <f t="shared" si="5"/>
        <v>29</v>
      </c>
      <c r="H36" s="100">
        <f t="shared" si="6"/>
        <v>8</v>
      </c>
      <c r="I36" s="104">
        <f>IF(B36="","",月単位!AK204-月単位!AI204)</f>
        <v>0</v>
      </c>
      <c r="J36" s="107">
        <f>IF(B36="","",月単位!AM204)</f>
        <v>0</v>
      </c>
      <c r="K36" s="110"/>
      <c r="L36" s="116">
        <f>月単位!AI204</f>
        <v>30</v>
      </c>
      <c r="M36" s="119">
        <f>月単位!AL204</f>
        <v>8</v>
      </c>
      <c r="N36" s="122">
        <f>月単位!AH204</f>
        <v>10</v>
      </c>
      <c r="O36" s="125">
        <f t="shared" si="2"/>
        <v>0.33333333333333331</v>
      </c>
      <c r="P36" s="128" t="str">
        <f t="shared" si="7"/>
        <v>○</v>
      </c>
    </row>
    <row r="37" spans="2:16" ht="44.5" customHeight="1">
      <c r="B37" s="90">
        <f t="shared" si="3"/>
        <v>46661</v>
      </c>
      <c r="C37" s="94" t="str">
        <f t="shared" si="0"/>
        <v>金</v>
      </c>
      <c r="D37" s="96" t="s">
        <v>35</v>
      </c>
      <c r="E37" s="90">
        <f t="shared" si="4"/>
        <v>46679</v>
      </c>
      <c r="F37" s="94" t="str">
        <f t="shared" si="1"/>
        <v>火</v>
      </c>
      <c r="G37" s="98">
        <f t="shared" si="5"/>
        <v>18</v>
      </c>
      <c r="H37" s="101">
        <f t="shared" si="6"/>
        <v>6</v>
      </c>
      <c r="I37" s="105">
        <f>IF(B37="","",月単位!AK213-月単位!AI213)</f>
        <v>12</v>
      </c>
      <c r="J37" s="108">
        <f>IF(B37="","",月単位!AM213)</f>
        <v>4</v>
      </c>
      <c r="K37" s="114"/>
      <c r="L37" s="117">
        <f>月単位!AI213</f>
        <v>19</v>
      </c>
      <c r="M37" s="120">
        <f>月単位!AL213</f>
        <v>6</v>
      </c>
      <c r="N37" s="123">
        <f>月単位!AH213</f>
        <v>7</v>
      </c>
      <c r="O37" s="126">
        <f t="shared" si="2"/>
        <v>0.36842105263157893</v>
      </c>
      <c r="P37" s="128" t="str">
        <f t="shared" si="7"/>
        <v>○</v>
      </c>
    </row>
    <row r="38" spans="2:16" ht="21" customHeight="1">
      <c r="B38" s="91" t="s">
        <v>2</v>
      </c>
      <c r="C38" s="91"/>
      <c r="D38" s="91"/>
      <c r="E38" s="91"/>
      <c r="F38" s="91"/>
      <c r="G38" s="99">
        <f>SUM(G15:G20)</f>
        <v>158</v>
      </c>
      <c r="H38" s="99">
        <f>SUM(H15:H20)</f>
        <v>48</v>
      </c>
      <c r="I38" s="98">
        <f>SUM(I15:I20)</f>
        <v>63</v>
      </c>
      <c r="J38" s="99">
        <f>SUM(J15:J20)</f>
        <v>18</v>
      </c>
      <c r="K38" s="81" t="s">
        <v>32</v>
      </c>
      <c r="L38" s="118">
        <f>SUM(L15:L20)</f>
        <v>119</v>
      </c>
      <c r="M38" s="118">
        <f>SUM(M15:M20)</f>
        <v>34</v>
      </c>
      <c r="N38" s="118">
        <f>SUM(N15:N20)</f>
        <v>41</v>
      </c>
      <c r="O38" s="118"/>
      <c r="P38" s="127" t="str">
        <f>IF(COUNTIF(P15:P20,"○")=ROWS(B15:B20),"〇","×")</f>
        <v>〇</v>
      </c>
    </row>
    <row r="39" spans="2:16" ht="54.5" customHeight="1">
      <c r="B39" s="92" t="s">
        <v>33</v>
      </c>
      <c r="C39" s="92"/>
      <c r="D39" s="92"/>
      <c r="E39" s="92"/>
      <c r="F39" s="92"/>
      <c r="G39" s="92"/>
      <c r="H39" s="92"/>
      <c r="I39" s="92"/>
      <c r="J39" s="92"/>
      <c r="K39" s="92"/>
      <c r="L39" s="92"/>
      <c r="M39" s="92"/>
      <c r="N39" s="92"/>
      <c r="O39" s="92"/>
      <c r="P39" s="92"/>
    </row>
    <row r="40" spans="2:16" ht="18" customHeight="1">
      <c r="B40" s="41" t="s">
        <v>45</v>
      </c>
      <c r="C40" s="32"/>
      <c r="D40" s="32"/>
      <c r="E40" s="32"/>
      <c r="F40" s="32"/>
      <c r="G40" s="32"/>
      <c r="H40" s="32"/>
      <c r="I40" s="32"/>
      <c r="J40" s="32"/>
      <c r="K40" s="32"/>
      <c r="L40" s="32"/>
      <c r="M40" s="32"/>
      <c r="N40" s="32"/>
      <c r="O40" s="32"/>
      <c r="P40" s="72"/>
    </row>
    <row r="41" spans="2:16" ht="21" customHeight="1">
      <c r="B41" s="42" t="s">
        <v>4</v>
      </c>
      <c r="C41" s="42"/>
      <c r="D41" s="42"/>
      <c r="E41" s="55">
        <f>L38</f>
        <v>119</v>
      </c>
      <c r="F41" s="32"/>
      <c r="G41" s="32"/>
      <c r="H41" s="32"/>
      <c r="I41" s="32"/>
      <c r="J41" s="32"/>
      <c r="K41" s="32"/>
      <c r="L41" s="32"/>
      <c r="M41" s="32"/>
      <c r="N41" s="32"/>
      <c r="O41" s="32"/>
      <c r="P41" s="72"/>
    </row>
    <row r="42" spans="2:16" ht="21" customHeight="1">
      <c r="B42" s="42" t="s">
        <v>24</v>
      </c>
      <c r="C42" s="42"/>
      <c r="D42" s="42"/>
      <c r="E42" s="55">
        <f>N38</f>
        <v>41</v>
      </c>
      <c r="F42" s="32"/>
      <c r="G42" s="32"/>
      <c r="H42" s="32"/>
      <c r="I42" s="32"/>
      <c r="J42" s="32"/>
      <c r="K42" s="32"/>
      <c r="L42" s="32"/>
      <c r="M42" s="32"/>
      <c r="N42" s="32"/>
      <c r="O42" s="32"/>
      <c r="P42" s="72"/>
    </row>
    <row r="43" spans="2:16" ht="21" customHeight="1">
      <c r="B43" s="42" t="s">
        <v>8</v>
      </c>
      <c r="C43" s="42"/>
      <c r="D43" s="42"/>
      <c r="E43" s="56">
        <f>ROUNDDOWN(E42/E41,3)</f>
        <v>0.34399999999999997</v>
      </c>
      <c r="F43" s="32"/>
      <c r="G43" s="32"/>
      <c r="H43" s="32"/>
      <c r="I43" s="32"/>
      <c r="J43" s="32"/>
      <c r="K43" s="32"/>
      <c r="L43" s="32"/>
      <c r="M43" s="32"/>
      <c r="N43" s="32"/>
      <c r="O43" s="32"/>
      <c r="P43" s="72"/>
    </row>
    <row r="44" spans="2:16" ht="21" customHeight="1">
      <c r="B44" s="42" t="s">
        <v>30</v>
      </c>
      <c r="C44" s="42"/>
      <c r="D44" s="42"/>
      <c r="E44" s="57" t="str">
        <f>IF(E43&gt;=0.285,"○","×")</f>
        <v>○</v>
      </c>
      <c r="F44" s="32"/>
      <c r="G44" s="32"/>
      <c r="H44" s="32"/>
      <c r="I44" s="32"/>
      <c r="J44" s="32"/>
      <c r="K44" s="32"/>
      <c r="L44" s="32"/>
      <c r="M44" s="32"/>
      <c r="N44" s="32"/>
      <c r="O44" s="32"/>
      <c r="P44" s="72"/>
    </row>
  </sheetData>
  <mergeCells count="30">
    <mergeCell ref="B1:P1"/>
    <mergeCell ref="E2:K2"/>
    <mergeCell ref="E3:K3"/>
    <mergeCell ref="B4:D4"/>
    <mergeCell ref="E4:H4"/>
    <mergeCell ref="B5:D5"/>
    <mergeCell ref="E5:H5"/>
    <mergeCell ref="F6:H6"/>
    <mergeCell ref="F7:H7"/>
    <mergeCell ref="B8:D8"/>
    <mergeCell ref="E8:H8"/>
    <mergeCell ref="B39:P39"/>
    <mergeCell ref="B41:D41"/>
    <mergeCell ref="B42:D42"/>
    <mergeCell ref="B43:D43"/>
    <mergeCell ref="B44:D44"/>
    <mergeCell ref="B2:D3"/>
    <mergeCell ref="B6:D7"/>
    <mergeCell ref="B11:F14"/>
    <mergeCell ref="G11:G14"/>
    <mergeCell ref="I11:I14"/>
    <mergeCell ref="K11:K14"/>
    <mergeCell ref="L11:L14"/>
    <mergeCell ref="N11:N14"/>
    <mergeCell ref="O11:P12"/>
    <mergeCell ref="H12:H14"/>
    <mergeCell ref="J12:J14"/>
    <mergeCell ref="M12:M14"/>
    <mergeCell ref="O13:O14"/>
    <mergeCell ref="P13:P14"/>
  </mergeCells>
  <phoneticPr fontId="1"/>
  <conditionalFormatting sqref="P15:P37">
    <cfRule type="containsText" dxfId="102" priority="1" stopIfTrue="1" text="×">
      <formula>NOT(ISERROR(SEARCH("×",P15)))</formula>
    </cfRule>
  </conditionalFormatting>
  <pageMargins left="0.7" right="0.7" top="0.75" bottom="0.75" header="0.3" footer="0.3"/>
  <pageSetup paperSize="9" scale="32" fitToWidth="1" fitToHeight="1" orientation="landscape" usePrinterDefaults="1"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sheetPr codeName="Sheet3">
    <tabColor rgb="FFFFFF00"/>
  </sheetPr>
  <dimension ref="A1:AR214"/>
  <sheetViews>
    <sheetView showGridLines="0" tabSelected="1" view="pageBreakPreview" zoomScale="55" zoomScaleNormal="96" zoomScaleSheetLayoutView="55" workbookViewId="0">
      <selection activeCell="AD7" sqref="AD7:AH7"/>
    </sheetView>
  </sheetViews>
  <sheetFormatPr defaultRowHeight="18"/>
  <cols>
    <col min="2" max="35" width="4.875" customWidth="1"/>
    <col min="36" max="40" width="5.125" customWidth="1"/>
    <col min="41" max="42" width="18.125" customWidth="1"/>
  </cols>
  <sheetData>
    <row r="1" spans="1:44" ht="22.95">
      <c r="A1" s="129"/>
      <c r="AG1" s="162"/>
      <c r="AH1" s="162"/>
      <c r="AI1" s="162"/>
    </row>
    <row r="2" spans="1:44" ht="27.3">
      <c r="B2" s="130" t="s">
        <v>126</v>
      </c>
      <c r="C2" s="135"/>
      <c r="D2" s="135"/>
      <c r="E2" s="135"/>
      <c r="F2" s="135"/>
      <c r="G2" s="149"/>
      <c r="W2" s="152" t="s">
        <v>86</v>
      </c>
      <c r="X2" s="152"/>
      <c r="Y2" s="152"/>
      <c r="Z2" s="152"/>
      <c r="AA2" s="152"/>
      <c r="AB2" s="152" t="str">
        <f>IF(AND(AN15="○",AN24="○",AN33="○",AN42="○",AN51="○",AN60="○",AN69="○",AN78="○",AN87="○",AN96="○",AN105="○",AN114="○",AN123="○",AN132="○",AN141="○",AN150="○",AN159="○",AN168="○",AN177="○",AN186="○",AN195="○",AN204="○"),"達成","未達成")</f>
        <v>達成</v>
      </c>
      <c r="AC2" s="152"/>
      <c r="AD2" s="152"/>
      <c r="AE2" s="152"/>
      <c r="AF2" s="160"/>
      <c r="AG2" s="160"/>
      <c r="AH2" s="160"/>
    </row>
    <row r="3" spans="1:44" ht="20.55">
      <c r="W3" s="153" t="s">
        <v>54</v>
      </c>
      <c r="X3" s="153"/>
      <c r="Y3" s="153"/>
      <c r="Z3" s="153"/>
      <c r="AA3" s="153"/>
      <c r="AB3" s="156">
        <f>AH15+AH24+AH33+AH42+AH51+AH60+AH69+AH78+AH87+AH96+AH105+AH114+AH123+AH132+AH141+AH150+AH159+AH168+AH177+AH186+AH195+AH204+AH213</f>
        <v>203</v>
      </c>
      <c r="AC3" s="156"/>
      <c r="AD3" s="156"/>
      <c r="AE3" s="156"/>
      <c r="AF3" s="153" t="s">
        <v>91</v>
      </c>
      <c r="AG3" s="153"/>
      <c r="AH3" s="153"/>
      <c r="AQ3" s="151"/>
      <c r="AR3" s="151"/>
    </row>
    <row r="4" spans="1:44" ht="22.95">
      <c r="B4" s="131" t="s">
        <v>76</v>
      </c>
      <c r="D4" s="143" t="str">
        <f>'確認書様式 '!C6&amp;'確認書様式 '!C7</f>
        <v>令和7年度［第3○-Z○○○○-01号］○○工事</v>
      </c>
      <c r="W4" s="153" t="s">
        <v>14</v>
      </c>
      <c r="X4" s="153"/>
      <c r="Y4" s="153"/>
      <c r="Z4" s="153"/>
      <c r="AA4" s="153"/>
      <c r="AB4" s="156">
        <f>AI15+AI24+AI33+AI42+AI51+AI60+AI69+AI78+AI87+AI96+AI105+AI114+AI123+AI132+AI141+AI150+AI159+AI168+AI177+AI186+AI195+AI204+AI213</f>
        <v>613</v>
      </c>
      <c r="AC4" s="156"/>
      <c r="AD4" s="156"/>
      <c r="AE4" s="156"/>
      <c r="AF4" s="153" t="s">
        <v>91</v>
      </c>
      <c r="AG4" s="153"/>
      <c r="AH4" s="153"/>
    </row>
    <row r="5" spans="1:44" ht="23.7">
      <c r="B5" s="131" t="s">
        <v>77</v>
      </c>
      <c r="D5" s="144">
        <v>46010</v>
      </c>
      <c r="E5" s="148"/>
      <c r="F5" s="148"/>
      <c r="G5" s="148"/>
      <c r="H5" s="150"/>
      <c r="I5" s="151" t="s">
        <v>35</v>
      </c>
      <c r="J5" s="144">
        <v>46679</v>
      </c>
      <c r="K5" s="148"/>
      <c r="L5" s="148"/>
      <c r="M5" s="148"/>
      <c r="N5" s="150"/>
      <c r="W5" s="154" t="s">
        <v>87</v>
      </c>
      <c r="X5" s="153"/>
      <c r="Y5" s="153"/>
      <c r="Z5" s="153"/>
      <c r="AA5" s="153"/>
      <c r="AB5" s="157">
        <f>ROUNDDOWN((AB3/AB4)*100,2)</f>
        <v>33.11</v>
      </c>
      <c r="AC5" s="157"/>
      <c r="AD5" s="157"/>
      <c r="AE5" s="157"/>
      <c r="AF5" s="161" t="s">
        <v>92</v>
      </c>
      <c r="AG5" s="161"/>
      <c r="AH5" s="161"/>
    </row>
    <row r="6" spans="1:44" ht="22.95">
      <c r="B6" s="131"/>
      <c r="D6" s="145"/>
      <c r="E6" s="145"/>
      <c r="F6" s="145"/>
      <c r="G6" s="145"/>
      <c r="H6" s="145"/>
      <c r="I6" s="151"/>
      <c r="J6" s="145"/>
      <c r="K6" s="145"/>
      <c r="L6" s="145"/>
      <c r="M6" s="145"/>
      <c r="N6" s="145"/>
      <c r="W6" s="155" t="s">
        <v>80</v>
      </c>
      <c r="AO6" t="s">
        <v>102</v>
      </c>
      <c r="AP6" t="s">
        <v>107</v>
      </c>
      <c r="AQ6" t="s">
        <v>126</v>
      </c>
    </row>
    <row r="7" spans="1:44" ht="22.2">
      <c r="B7" s="131"/>
      <c r="C7" t="s">
        <v>3</v>
      </c>
      <c r="D7" s="145"/>
      <c r="E7" s="145"/>
      <c r="F7" s="145"/>
      <c r="G7" s="145"/>
      <c r="H7" s="145"/>
      <c r="I7" s="151"/>
      <c r="J7" s="145"/>
      <c r="K7" s="145"/>
      <c r="L7" s="145"/>
      <c r="M7" s="145"/>
      <c r="N7" s="145"/>
      <c r="Y7" s="153" t="s">
        <v>88</v>
      </c>
      <c r="Z7" s="153"/>
      <c r="AA7" s="153"/>
      <c r="AB7" s="153"/>
      <c r="AC7" s="153"/>
      <c r="AD7" s="158" t="str">
        <f>IF(AND(AB2="達成"),AO6,IF(AB5&gt;28.5,AO7,IF(28.5&gt;AB5,AO8,)))</f>
        <v>月単位（4週8休以上）</v>
      </c>
      <c r="AE7" s="159"/>
      <c r="AF7" s="159"/>
      <c r="AG7" s="159"/>
      <c r="AH7" s="165"/>
      <c r="AO7" t="s">
        <v>103</v>
      </c>
      <c r="AP7" t="s">
        <v>106</v>
      </c>
      <c r="AQ7" t="s">
        <v>127</v>
      </c>
    </row>
    <row r="8" spans="1:44" ht="21.75" customHeight="1">
      <c r="AL8" t="s">
        <v>99</v>
      </c>
      <c r="AO8" t="s">
        <v>104</v>
      </c>
    </row>
    <row r="9" spans="1:44" ht="18" customHeight="1">
      <c r="B9" s="132" t="s">
        <v>79</v>
      </c>
      <c r="C9" s="136">
        <f>C10</f>
        <v>45992</v>
      </c>
      <c r="D9" s="146"/>
      <c r="E9" s="146"/>
      <c r="F9" s="146"/>
      <c r="G9" s="146"/>
      <c r="H9" s="146"/>
      <c r="I9" s="146"/>
      <c r="J9" s="146"/>
      <c r="K9" s="146"/>
      <c r="L9" s="146"/>
      <c r="M9" s="146"/>
      <c r="N9" s="146"/>
      <c r="O9" s="146"/>
      <c r="P9" s="146"/>
      <c r="Q9" s="146"/>
      <c r="R9" s="146"/>
      <c r="S9" s="146"/>
      <c r="T9" s="146"/>
      <c r="U9" s="146"/>
      <c r="V9" s="146"/>
      <c r="W9" s="146"/>
      <c r="X9" s="146"/>
      <c r="Y9" s="146"/>
      <c r="Z9" s="146"/>
      <c r="AA9" s="146"/>
      <c r="AB9" s="146"/>
      <c r="AC9" s="146"/>
      <c r="AD9" s="146"/>
      <c r="AE9" s="146"/>
      <c r="AF9" s="146"/>
      <c r="AG9" s="163"/>
      <c r="AH9" s="133" t="s">
        <v>93</v>
      </c>
      <c r="AI9" s="133" t="s">
        <v>15</v>
      </c>
      <c r="AJ9" s="169" t="s">
        <v>96</v>
      </c>
      <c r="AK9" s="169" t="s">
        <v>97</v>
      </c>
      <c r="AL9" s="169" t="s">
        <v>111</v>
      </c>
      <c r="AM9" s="169" t="s">
        <v>113</v>
      </c>
      <c r="AN9" s="169" t="s">
        <v>86</v>
      </c>
      <c r="AO9" s="151"/>
      <c r="AP9" s="173"/>
    </row>
    <row r="10" spans="1:44" ht="18" customHeight="1">
      <c r="B10" s="132" t="s">
        <v>81</v>
      </c>
      <c r="C10" s="137">
        <f>DATE(YEAR($D$5),MONTH($D$5),1)</f>
        <v>45992</v>
      </c>
      <c r="D10" s="137">
        <f t="shared" ref="D10:AD10" si="0">C10+1</f>
        <v>45993</v>
      </c>
      <c r="E10" s="137">
        <f t="shared" si="0"/>
        <v>45994</v>
      </c>
      <c r="F10" s="137">
        <f t="shared" si="0"/>
        <v>45995</v>
      </c>
      <c r="G10" s="137">
        <f t="shared" si="0"/>
        <v>45996</v>
      </c>
      <c r="H10" s="137">
        <f t="shared" si="0"/>
        <v>45997</v>
      </c>
      <c r="I10" s="137">
        <f t="shared" si="0"/>
        <v>45998</v>
      </c>
      <c r="J10" s="137">
        <f t="shared" si="0"/>
        <v>45999</v>
      </c>
      <c r="K10" s="137">
        <f t="shared" si="0"/>
        <v>46000</v>
      </c>
      <c r="L10" s="137">
        <f t="shared" si="0"/>
        <v>46001</v>
      </c>
      <c r="M10" s="137">
        <f t="shared" si="0"/>
        <v>46002</v>
      </c>
      <c r="N10" s="137">
        <f t="shared" si="0"/>
        <v>46003</v>
      </c>
      <c r="O10" s="137">
        <f t="shared" si="0"/>
        <v>46004</v>
      </c>
      <c r="P10" s="137">
        <f t="shared" si="0"/>
        <v>46005</v>
      </c>
      <c r="Q10" s="137">
        <f t="shared" si="0"/>
        <v>46006</v>
      </c>
      <c r="R10" s="137">
        <f t="shared" si="0"/>
        <v>46007</v>
      </c>
      <c r="S10" s="137">
        <f t="shared" si="0"/>
        <v>46008</v>
      </c>
      <c r="T10" s="137">
        <f t="shared" si="0"/>
        <v>46009</v>
      </c>
      <c r="U10" s="137">
        <f t="shared" si="0"/>
        <v>46010</v>
      </c>
      <c r="V10" s="137">
        <f t="shared" si="0"/>
        <v>46011</v>
      </c>
      <c r="W10" s="137">
        <f t="shared" si="0"/>
        <v>46012</v>
      </c>
      <c r="X10" s="137">
        <f t="shared" si="0"/>
        <v>46013</v>
      </c>
      <c r="Y10" s="137">
        <f t="shared" si="0"/>
        <v>46014</v>
      </c>
      <c r="Z10" s="137">
        <f t="shared" si="0"/>
        <v>46015</v>
      </c>
      <c r="AA10" s="137">
        <f t="shared" si="0"/>
        <v>46016</v>
      </c>
      <c r="AB10" s="137">
        <f t="shared" si="0"/>
        <v>46017</v>
      </c>
      <c r="AC10" s="137">
        <f t="shared" si="0"/>
        <v>46018</v>
      </c>
      <c r="AD10" s="137">
        <f t="shared" si="0"/>
        <v>46019</v>
      </c>
      <c r="AE10" s="137">
        <f>IFERROR(IF(DAY(AD10+1)=29,AD10+1,""),"")</f>
        <v>46020</v>
      </c>
      <c r="AF10" s="137">
        <f>IFERROR(IF(DAY(AE10+1)=30,AE10+1,""),"")</f>
        <v>46021</v>
      </c>
      <c r="AG10" s="137">
        <f>IFERROR(IF(DAY(AF10+1)=31,AF10+1,""),"")</f>
        <v>46022</v>
      </c>
      <c r="AH10" s="132"/>
      <c r="AI10" s="133"/>
      <c r="AJ10" s="169"/>
      <c r="AK10" s="169"/>
      <c r="AL10" s="169"/>
      <c r="AM10" s="169"/>
      <c r="AN10" s="169"/>
    </row>
    <row r="11" spans="1:44" ht="18" customHeight="1">
      <c r="B11" s="132" t="s">
        <v>82</v>
      </c>
      <c r="C11" s="138">
        <f t="shared" ref="C11:AD11" si="1">WEEKDAY(C10)</f>
        <v>2</v>
      </c>
      <c r="D11" s="138">
        <f t="shared" si="1"/>
        <v>3</v>
      </c>
      <c r="E11" s="138">
        <f t="shared" si="1"/>
        <v>4</v>
      </c>
      <c r="F11" s="138">
        <f t="shared" si="1"/>
        <v>5</v>
      </c>
      <c r="G11" s="138">
        <f t="shared" si="1"/>
        <v>6</v>
      </c>
      <c r="H11" s="138">
        <f t="shared" si="1"/>
        <v>7</v>
      </c>
      <c r="I11" s="138">
        <f t="shared" si="1"/>
        <v>1</v>
      </c>
      <c r="J11" s="138">
        <f t="shared" si="1"/>
        <v>2</v>
      </c>
      <c r="K11" s="138">
        <f t="shared" si="1"/>
        <v>3</v>
      </c>
      <c r="L11" s="138">
        <f t="shared" si="1"/>
        <v>4</v>
      </c>
      <c r="M11" s="138">
        <f t="shared" si="1"/>
        <v>5</v>
      </c>
      <c r="N11" s="138">
        <f t="shared" si="1"/>
        <v>6</v>
      </c>
      <c r="O11" s="138">
        <f t="shared" si="1"/>
        <v>7</v>
      </c>
      <c r="P11" s="138">
        <f t="shared" si="1"/>
        <v>1</v>
      </c>
      <c r="Q11" s="138">
        <f t="shared" si="1"/>
        <v>2</v>
      </c>
      <c r="R11" s="138">
        <f t="shared" si="1"/>
        <v>3</v>
      </c>
      <c r="S11" s="138">
        <f t="shared" si="1"/>
        <v>4</v>
      </c>
      <c r="T11" s="138">
        <f t="shared" si="1"/>
        <v>5</v>
      </c>
      <c r="U11" s="138">
        <f t="shared" si="1"/>
        <v>6</v>
      </c>
      <c r="V11" s="138">
        <f t="shared" si="1"/>
        <v>7</v>
      </c>
      <c r="W11" s="138">
        <f t="shared" si="1"/>
        <v>1</v>
      </c>
      <c r="X11" s="138">
        <f t="shared" si="1"/>
        <v>2</v>
      </c>
      <c r="Y11" s="138">
        <f t="shared" si="1"/>
        <v>3</v>
      </c>
      <c r="Z11" s="138">
        <f t="shared" si="1"/>
        <v>4</v>
      </c>
      <c r="AA11" s="138">
        <f t="shared" si="1"/>
        <v>5</v>
      </c>
      <c r="AB11" s="138">
        <f t="shared" si="1"/>
        <v>6</v>
      </c>
      <c r="AC11" s="138">
        <f t="shared" si="1"/>
        <v>7</v>
      </c>
      <c r="AD11" s="138">
        <f t="shared" si="1"/>
        <v>1</v>
      </c>
      <c r="AE11" s="138">
        <f>IFERROR(WEEKDAY(AE10),"")</f>
        <v>2</v>
      </c>
      <c r="AF11" s="138">
        <f>IFERROR(WEEKDAY(AF10),"")</f>
        <v>3</v>
      </c>
      <c r="AG11" s="138">
        <f>IFERROR(WEEKDAY(AG10),"")</f>
        <v>4</v>
      </c>
      <c r="AH11" s="132"/>
      <c r="AI11" s="133"/>
      <c r="AJ11" s="169"/>
      <c r="AK11" s="169"/>
      <c r="AL11" s="169"/>
      <c r="AM11" s="169"/>
      <c r="AN11" s="169"/>
    </row>
    <row r="12" spans="1:44" ht="36" customHeight="1">
      <c r="B12" s="133" t="s">
        <v>83</v>
      </c>
      <c r="C12" s="139"/>
      <c r="D12" s="139"/>
      <c r="E12" s="139"/>
      <c r="F12" s="139"/>
      <c r="G12" s="139"/>
      <c r="H12" s="139"/>
      <c r="I12" s="139"/>
      <c r="J12" s="139"/>
      <c r="K12" s="139"/>
      <c r="L12" s="139"/>
      <c r="M12" s="139"/>
      <c r="N12" s="139"/>
      <c r="O12" s="139"/>
      <c r="P12" s="139"/>
      <c r="Q12" s="139"/>
      <c r="R12" s="139"/>
      <c r="S12" s="139"/>
      <c r="T12" s="139"/>
      <c r="U12" s="139" t="s">
        <v>78</v>
      </c>
      <c r="V12" s="139"/>
      <c r="W12" s="139"/>
      <c r="X12" s="139"/>
      <c r="Y12" s="139"/>
      <c r="Z12" s="139"/>
      <c r="AA12" s="139"/>
      <c r="AB12" s="139"/>
      <c r="AC12" s="139"/>
      <c r="AD12" s="139"/>
      <c r="AE12" s="139"/>
      <c r="AF12" s="139"/>
      <c r="AG12" s="139"/>
      <c r="AH12" s="132"/>
      <c r="AI12" s="133"/>
      <c r="AJ12" s="169"/>
      <c r="AK12" s="169"/>
      <c r="AL12" s="169"/>
      <c r="AM12" s="169"/>
      <c r="AN12" s="169"/>
    </row>
    <row r="13" spans="1:44" ht="36" customHeight="1">
      <c r="B13" s="132"/>
      <c r="C13" s="140"/>
      <c r="D13" s="140"/>
      <c r="E13" s="140"/>
      <c r="F13" s="140"/>
      <c r="G13" s="140"/>
      <c r="H13" s="140"/>
      <c r="I13" s="140"/>
      <c r="J13" s="140"/>
      <c r="K13" s="140"/>
      <c r="L13" s="140"/>
      <c r="M13" s="140"/>
      <c r="N13" s="140"/>
      <c r="O13" s="140"/>
      <c r="P13" s="140"/>
      <c r="Q13" s="140"/>
      <c r="R13" s="140"/>
      <c r="S13" s="140"/>
      <c r="T13" s="140"/>
      <c r="U13" s="140"/>
      <c r="V13" s="140"/>
      <c r="W13" s="140"/>
      <c r="X13" s="140"/>
      <c r="Y13" s="140"/>
      <c r="Z13" s="140"/>
      <c r="AA13" s="140"/>
      <c r="AB13" s="140"/>
      <c r="AC13" s="140"/>
      <c r="AD13" s="140"/>
      <c r="AE13" s="140"/>
      <c r="AF13" s="140"/>
      <c r="AG13" s="140"/>
      <c r="AH13" s="132"/>
      <c r="AI13" s="133"/>
      <c r="AJ13" s="169"/>
      <c r="AK13" s="169"/>
      <c r="AL13" s="169"/>
      <c r="AM13" s="169"/>
      <c r="AN13" s="169"/>
    </row>
    <row r="14" spans="1:44" ht="36" customHeight="1">
      <c r="B14" s="132"/>
      <c r="C14" s="140"/>
      <c r="D14" s="140"/>
      <c r="E14" s="140"/>
      <c r="F14" s="140"/>
      <c r="G14" s="140"/>
      <c r="H14" s="140"/>
      <c r="I14" s="140"/>
      <c r="J14" s="140"/>
      <c r="K14" s="140"/>
      <c r="L14" s="140"/>
      <c r="M14" s="140"/>
      <c r="N14" s="140"/>
      <c r="O14" s="140"/>
      <c r="P14" s="140"/>
      <c r="Q14" s="140"/>
      <c r="R14" s="140"/>
      <c r="S14" s="140"/>
      <c r="T14" s="140"/>
      <c r="U14" s="140"/>
      <c r="V14" s="140"/>
      <c r="W14" s="140"/>
      <c r="X14" s="140"/>
      <c r="Y14" s="140"/>
      <c r="Z14" s="140"/>
      <c r="AA14" s="140"/>
      <c r="AB14" s="140"/>
      <c r="AC14" s="140"/>
      <c r="AD14" s="140"/>
      <c r="AE14" s="140"/>
      <c r="AF14" s="140"/>
      <c r="AG14" s="140"/>
      <c r="AH14" s="132"/>
      <c r="AI14" s="133"/>
      <c r="AJ14" s="169"/>
      <c r="AK14" s="169"/>
      <c r="AL14" s="169"/>
      <c r="AM14" s="169"/>
      <c r="AN14" s="169"/>
    </row>
    <row r="15" spans="1:44" ht="18" customHeight="1">
      <c r="B15" s="134" t="s">
        <v>84</v>
      </c>
      <c r="C15" s="141" t="s">
        <v>106</v>
      </c>
      <c r="D15" s="147" t="s">
        <v>106</v>
      </c>
      <c r="E15" s="147" t="s">
        <v>106</v>
      </c>
      <c r="F15" s="147" t="s">
        <v>106</v>
      </c>
      <c r="G15" s="147" t="s">
        <v>106</v>
      </c>
      <c r="H15" s="147" t="s">
        <v>106</v>
      </c>
      <c r="I15" s="147" t="s">
        <v>106</v>
      </c>
      <c r="J15" s="147" t="s">
        <v>106</v>
      </c>
      <c r="K15" s="147" t="s">
        <v>106</v>
      </c>
      <c r="L15" s="147" t="s">
        <v>106</v>
      </c>
      <c r="M15" s="147" t="s">
        <v>106</v>
      </c>
      <c r="N15" s="147" t="s">
        <v>106</v>
      </c>
      <c r="O15" s="147" t="s">
        <v>106</v>
      </c>
      <c r="P15" s="147" t="s">
        <v>106</v>
      </c>
      <c r="Q15" s="147" t="s">
        <v>106</v>
      </c>
      <c r="R15" s="147" t="s">
        <v>106</v>
      </c>
      <c r="S15" s="147" t="s">
        <v>106</v>
      </c>
      <c r="T15" s="147" t="s">
        <v>106</v>
      </c>
      <c r="U15" s="147" t="s">
        <v>106</v>
      </c>
      <c r="V15" s="147" t="s">
        <v>106</v>
      </c>
      <c r="W15" s="147" t="s">
        <v>106</v>
      </c>
      <c r="X15" s="147" t="s">
        <v>106</v>
      </c>
      <c r="Y15" s="147" t="s">
        <v>106</v>
      </c>
      <c r="Z15" s="147" t="s">
        <v>106</v>
      </c>
      <c r="AA15" s="147" t="s">
        <v>106</v>
      </c>
      <c r="AB15" s="147" t="s">
        <v>106</v>
      </c>
      <c r="AC15" s="147" t="s">
        <v>106</v>
      </c>
      <c r="AD15" s="147" t="s">
        <v>106</v>
      </c>
      <c r="AE15" s="147" t="s">
        <v>106</v>
      </c>
      <c r="AF15" s="147" t="s">
        <v>106</v>
      </c>
      <c r="AG15" s="164" t="s">
        <v>106</v>
      </c>
      <c r="AH15" s="166">
        <f>COUNTIF(C15:AG15,"○")</f>
        <v>0</v>
      </c>
      <c r="AI15" s="167">
        <f>IF(AK15-AJ15&lt;0,0,AK15-AJ15)</f>
        <v>0</v>
      </c>
      <c r="AJ15" s="132">
        <f>COUNTIF(C15:AG15,"×")</f>
        <v>31</v>
      </c>
      <c r="AK15" s="170">
        <f>DAY(EOMONTH(C10,0))</f>
        <v>31</v>
      </c>
      <c r="AL15" s="132">
        <f>COUNTIF(C16:AG16,1)</f>
        <v>0</v>
      </c>
      <c r="AM15" s="132">
        <f>COUNTIF(C16:AG16,2)</f>
        <v>8</v>
      </c>
      <c r="AN15" s="132" t="str">
        <f>IF(AH15&gt;=AL15,"○","×")</f>
        <v>○</v>
      </c>
    </row>
    <row r="16" spans="1:44" ht="18" customHeight="1" outlineLevel="1">
      <c r="B16" s="132"/>
      <c r="C16" s="142">
        <f t="shared" ref="C16:AG16" si="2">IF(C15="×",IF(C11=1,2,0)+IF(C11=7,2,0),IF(C11=1,1,0)+IF(C11=7,1,0))</f>
        <v>0</v>
      </c>
      <c r="D16" s="142">
        <f t="shared" si="2"/>
        <v>0</v>
      </c>
      <c r="E16" s="142">
        <f t="shared" si="2"/>
        <v>0</v>
      </c>
      <c r="F16" s="142">
        <f t="shared" si="2"/>
        <v>0</v>
      </c>
      <c r="G16" s="142">
        <f t="shared" si="2"/>
        <v>0</v>
      </c>
      <c r="H16" s="142">
        <f t="shared" si="2"/>
        <v>2</v>
      </c>
      <c r="I16" s="142">
        <f t="shared" si="2"/>
        <v>2</v>
      </c>
      <c r="J16" s="142">
        <f t="shared" si="2"/>
        <v>0</v>
      </c>
      <c r="K16" s="142">
        <f t="shared" si="2"/>
        <v>0</v>
      </c>
      <c r="L16" s="142">
        <f t="shared" si="2"/>
        <v>0</v>
      </c>
      <c r="M16" s="142">
        <f t="shared" si="2"/>
        <v>0</v>
      </c>
      <c r="N16" s="142">
        <f t="shared" si="2"/>
        <v>0</v>
      </c>
      <c r="O16" s="142">
        <f t="shared" si="2"/>
        <v>2</v>
      </c>
      <c r="P16" s="142">
        <f t="shared" si="2"/>
        <v>2</v>
      </c>
      <c r="Q16" s="142">
        <f t="shared" si="2"/>
        <v>0</v>
      </c>
      <c r="R16" s="142">
        <f t="shared" si="2"/>
        <v>0</v>
      </c>
      <c r="S16" s="142">
        <f t="shared" si="2"/>
        <v>0</v>
      </c>
      <c r="T16" s="142">
        <f t="shared" si="2"/>
        <v>0</v>
      </c>
      <c r="U16" s="142">
        <f t="shared" si="2"/>
        <v>0</v>
      </c>
      <c r="V16" s="142">
        <f t="shared" si="2"/>
        <v>2</v>
      </c>
      <c r="W16" s="142">
        <f t="shared" si="2"/>
        <v>2</v>
      </c>
      <c r="X16" s="142">
        <f t="shared" si="2"/>
        <v>0</v>
      </c>
      <c r="Y16" s="142">
        <f t="shared" si="2"/>
        <v>0</v>
      </c>
      <c r="Z16" s="142">
        <f t="shared" si="2"/>
        <v>0</v>
      </c>
      <c r="AA16" s="142">
        <f t="shared" si="2"/>
        <v>0</v>
      </c>
      <c r="AB16" s="142">
        <f t="shared" si="2"/>
        <v>0</v>
      </c>
      <c r="AC16" s="142">
        <f t="shared" si="2"/>
        <v>2</v>
      </c>
      <c r="AD16" s="142">
        <f t="shared" si="2"/>
        <v>2</v>
      </c>
      <c r="AE16" s="142">
        <f t="shared" si="2"/>
        <v>0</v>
      </c>
      <c r="AF16" s="142">
        <f t="shared" si="2"/>
        <v>0</v>
      </c>
      <c r="AG16" s="142">
        <f t="shared" si="2"/>
        <v>0</v>
      </c>
      <c r="AH16" s="151"/>
      <c r="AI16" s="168"/>
      <c r="AJ16" s="151"/>
      <c r="AK16" s="171"/>
      <c r="AL16" s="151"/>
      <c r="AM16" s="151"/>
      <c r="AN16" s="151"/>
    </row>
    <row r="17" spans="2:42" ht="18" customHeight="1" collapsed="1">
      <c r="AO17" s="172"/>
    </row>
    <row r="18" spans="2:42" ht="18" customHeight="1">
      <c r="B18" s="132" t="s">
        <v>79</v>
      </c>
      <c r="C18" s="136">
        <f>C19</f>
        <v>46023</v>
      </c>
      <c r="D18" s="146"/>
      <c r="E18" s="146"/>
      <c r="F18" s="146"/>
      <c r="G18" s="146"/>
      <c r="H18" s="146"/>
      <c r="I18" s="146"/>
      <c r="J18" s="146"/>
      <c r="K18" s="146"/>
      <c r="L18" s="146"/>
      <c r="M18" s="146"/>
      <c r="N18" s="146"/>
      <c r="O18" s="146"/>
      <c r="P18" s="146"/>
      <c r="Q18" s="146"/>
      <c r="R18" s="146"/>
      <c r="S18" s="146"/>
      <c r="T18" s="146"/>
      <c r="U18" s="146"/>
      <c r="V18" s="146"/>
      <c r="W18" s="146"/>
      <c r="X18" s="146"/>
      <c r="Y18" s="146"/>
      <c r="Z18" s="146"/>
      <c r="AA18" s="146"/>
      <c r="AB18" s="146"/>
      <c r="AC18" s="146"/>
      <c r="AD18" s="146"/>
      <c r="AE18" s="146"/>
      <c r="AF18" s="146"/>
      <c r="AG18" s="163"/>
      <c r="AH18" s="133" t="s">
        <v>94</v>
      </c>
      <c r="AI18" s="133" t="s">
        <v>95</v>
      </c>
      <c r="AJ18" s="169" t="s">
        <v>96</v>
      </c>
      <c r="AK18" s="169" t="s">
        <v>97</v>
      </c>
      <c r="AL18" s="169" t="s">
        <v>111</v>
      </c>
      <c r="AM18" s="169" t="s">
        <v>113</v>
      </c>
      <c r="AN18" s="169" t="s">
        <v>86</v>
      </c>
      <c r="AP18" s="173"/>
    </row>
    <row r="19" spans="2:42" ht="18" customHeight="1">
      <c r="B19" s="132" t="s">
        <v>81</v>
      </c>
      <c r="C19" s="137">
        <f>EDATE(C10,1)</f>
        <v>46023</v>
      </c>
      <c r="D19" s="137">
        <f t="shared" ref="D19:AD19" si="3">C19+1</f>
        <v>46024</v>
      </c>
      <c r="E19" s="137">
        <f t="shared" si="3"/>
        <v>46025</v>
      </c>
      <c r="F19" s="137">
        <f t="shared" si="3"/>
        <v>46026</v>
      </c>
      <c r="G19" s="137">
        <f t="shared" si="3"/>
        <v>46027</v>
      </c>
      <c r="H19" s="137">
        <f t="shared" si="3"/>
        <v>46028</v>
      </c>
      <c r="I19" s="137">
        <f t="shared" si="3"/>
        <v>46029</v>
      </c>
      <c r="J19" s="137">
        <f t="shared" si="3"/>
        <v>46030</v>
      </c>
      <c r="K19" s="137">
        <f t="shared" si="3"/>
        <v>46031</v>
      </c>
      <c r="L19" s="137">
        <f t="shared" si="3"/>
        <v>46032</v>
      </c>
      <c r="M19" s="137">
        <f t="shared" si="3"/>
        <v>46033</v>
      </c>
      <c r="N19" s="137">
        <f t="shared" si="3"/>
        <v>46034</v>
      </c>
      <c r="O19" s="137">
        <f t="shared" si="3"/>
        <v>46035</v>
      </c>
      <c r="P19" s="137">
        <f t="shared" si="3"/>
        <v>46036</v>
      </c>
      <c r="Q19" s="137">
        <f t="shared" si="3"/>
        <v>46037</v>
      </c>
      <c r="R19" s="137">
        <f t="shared" si="3"/>
        <v>46038</v>
      </c>
      <c r="S19" s="137">
        <f t="shared" si="3"/>
        <v>46039</v>
      </c>
      <c r="T19" s="137">
        <f t="shared" si="3"/>
        <v>46040</v>
      </c>
      <c r="U19" s="137">
        <f t="shared" si="3"/>
        <v>46041</v>
      </c>
      <c r="V19" s="137">
        <f t="shared" si="3"/>
        <v>46042</v>
      </c>
      <c r="W19" s="137">
        <f t="shared" si="3"/>
        <v>46043</v>
      </c>
      <c r="X19" s="137">
        <f t="shared" si="3"/>
        <v>46044</v>
      </c>
      <c r="Y19" s="137">
        <f t="shared" si="3"/>
        <v>46045</v>
      </c>
      <c r="Z19" s="137">
        <f t="shared" si="3"/>
        <v>46046</v>
      </c>
      <c r="AA19" s="137">
        <f t="shared" si="3"/>
        <v>46047</v>
      </c>
      <c r="AB19" s="137">
        <f t="shared" si="3"/>
        <v>46048</v>
      </c>
      <c r="AC19" s="137">
        <f t="shared" si="3"/>
        <v>46049</v>
      </c>
      <c r="AD19" s="137">
        <f t="shared" si="3"/>
        <v>46050</v>
      </c>
      <c r="AE19" s="137">
        <f>IFERROR(IF(DAY(AD19+1)=29,AD19+1,""),"")</f>
        <v>46051</v>
      </c>
      <c r="AF19" s="137">
        <f>IFERROR(IF(DAY(AE19+1)=30,AE19+1,""),"")</f>
        <v>46052</v>
      </c>
      <c r="AG19" s="137">
        <f>IFERROR(IF(DAY(AF19+1)=31,AF19+1,""),"")</f>
        <v>46053</v>
      </c>
      <c r="AH19" s="132"/>
      <c r="AI19" s="133"/>
      <c r="AJ19" s="169"/>
      <c r="AK19" s="169"/>
      <c r="AL19" s="169"/>
      <c r="AM19" s="169"/>
      <c r="AN19" s="169"/>
    </row>
    <row r="20" spans="2:42" ht="18" customHeight="1">
      <c r="B20" s="132" t="s">
        <v>82</v>
      </c>
      <c r="C20" s="138">
        <f t="shared" ref="C20:AD20" si="4">WEEKDAY(C19)</f>
        <v>5</v>
      </c>
      <c r="D20" s="138">
        <f t="shared" si="4"/>
        <v>6</v>
      </c>
      <c r="E20" s="138">
        <f t="shared" si="4"/>
        <v>7</v>
      </c>
      <c r="F20" s="138">
        <f t="shared" si="4"/>
        <v>1</v>
      </c>
      <c r="G20" s="138">
        <f t="shared" si="4"/>
        <v>2</v>
      </c>
      <c r="H20" s="138">
        <f t="shared" si="4"/>
        <v>3</v>
      </c>
      <c r="I20" s="138">
        <f t="shared" si="4"/>
        <v>4</v>
      </c>
      <c r="J20" s="138">
        <f t="shared" si="4"/>
        <v>5</v>
      </c>
      <c r="K20" s="138">
        <f t="shared" si="4"/>
        <v>6</v>
      </c>
      <c r="L20" s="138">
        <f t="shared" si="4"/>
        <v>7</v>
      </c>
      <c r="M20" s="138">
        <f t="shared" si="4"/>
        <v>1</v>
      </c>
      <c r="N20" s="138">
        <f t="shared" si="4"/>
        <v>2</v>
      </c>
      <c r="O20" s="138">
        <f t="shared" si="4"/>
        <v>3</v>
      </c>
      <c r="P20" s="138">
        <f t="shared" si="4"/>
        <v>4</v>
      </c>
      <c r="Q20" s="138">
        <f t="shared" si="4"/>
        <v>5</v>
      </c>
      <c r="R20" s="138">
        <f t="shared" si="4"/>
        <v>6</v>
      </c>
      <c r="S20" s="138">
        <f t="shared" si="4"/>
        <v>7</v>
      </c>
      <c r="T20" s="138">
        <f t="shared" si="4"/>
        <v>1</v>
      </c>
      <c r="U20" s="138">
        <f t="shared" si="4"/>
        <v>2</v>
      </c>
      <c r="V20" s="138">
        <f t="shared" si="4"/>
        <v>3</v>
      </c>
      <c r="W20" s="138">
        <f t="shared" si="4"/>
        <v>4</v>
      </c>
      <c r="X20" s="138">
        <f t="shared" si="4"/>
        <v>5</v>
      </c>
      <c r="Y20" s="138">
        <f t="shared" si="4"/>
        <v>6</v>
      </c>
      <c r="Z20" s="138">
        <f t="shared" si="4"/>
        <v>7</v>
      </c>
      <c r="AA20" s="138">
        <f t="shared" si="4"/>
        <v>1</v>
      </c>
      <c r="AB20" s="138">
        <f t="shared" si="4"/>
        <v>2</v>
      </c>
      <c r="AC20" s="138">
        <f t="shared" si="4"/>
        <v>3</v>
      </c>
      <c r="AD20" s="138">
        <f t="shared" si="4"/>
        <v>4</v>
      </c>
      <c r="AE20" s="138">
        <f>IFERROR(WEEKDAY(AE19),"")</f>
        <v>5</v>
      </c>
      <c r="AF20" s="138">
        <f>IFERROR(WEEKDAY(AF19),"")</f>
        <v>6</v>
      </c>
      <c r="AG20" s="138">
        <f>IFERROR(WEEKDAY(AG19),"")</f>
        <v>7</v>
      </c>
      <c r="AH20" s="132"/>
      <c r="AI20" s="133"/>
      <c r="AJ20" s="169"/>
      <c r="AK20" s="169"/>
      <c r="AL20" s="169"/>
      <c r="AM20" s="169"/>
      <c r="AN20" s="169"/>
    </row>
    <row r="21" spans="2:42" ht="36" customHeight="1">
      <c r="B21" s="133" t="s">
        <v>83</v>
      </c>
      <c r="C21" s="139"/>
      <c r="D21" s="139"/>
      <c r="E21" s="139"/>
      <c r="F21" s="139"/>
      <c r="G21" s="139"/>
      <c r="H21" s="139"/>
      <c r="I21" s="139"/>
      <c r="J21" s="139"/>
      <c r="K21" s="139"/>
      <c r="L21" s="139"/>
      <c r="M21" s="139"/>
      <c r="N21" s="139"/>
      <c r="O21" s="139"/>
      <c r="P21" s="139"/>
      <c r="Q21" s="139"/>
      <c r="R21" s="139"/>
      <c r="S21" s="139"/>
      <c r="T21" s="139"/>
      <c r="U21" s="139"/>
      <c r="V21" s="139"/>
      <c r="W21" s="139"/>
      <c r="X21" s="139"/>
      <c r="Y21" s="139"/>
      <c r="Z21" s="139"/>
      <c r="AA21" s="139"/>
      <c r="AB21" s="139"/>
      <c r="AC21" s="139"/>
      <c r="AD21" s="139"/>
      <c r="AE21" s="139"/>
      <c r="AF21" s="139"/>
      <c r="AG21" s="139"/>
      <c r="AH21" s="132"/>
      <c r="AI21" s="133"/>
      <c r="AJ21" s="169"/>
      <c r="AK21" s="169"/>
      <c r="AL21" s="169"/>
      <c r="AM21" s="169"/>
      <c r="AN21" s="169"/>
    </row>
    <row r="22" spans="2:42" ht="36" customHeight="1">
      <c r="B22" s="132"/>
      <c r="C22" s="140"/>
      <c r="D22" s="140"/>
      <c r="E22" s="140"/>
      <c r="F22" s="140"/>
      <c r="G22" s="140"/>
      <c r="H22" s="140"/>
      <c r="I22" s="140"/>
      <c r="J22" s="140"/>
      <c r="K22" s="140"/>
      <c r="L22" s="140"/>
      <c r="M22" s="140"/>
      <c r="N22" s="140"/>
      <c r="O22" s="140"/>
      <c r="P22" s="140"/>
      <c r="Q22" s="140"/>
      <c r="R22" s="140"/>
      <c r="S22" s="140"/>
      <c r="T22" s="140"/>
      <c r="U22" s="140"/>
      <c r="V22" s="140"/>
      <c r="W22" s="140"/>
      <c r="X22" s="140"/>
      <c r="Y22" s="140"/>
      <c r="Z22" s="140"/>
      <c r="AA22" s="140"/>
      <c r="AB22" s="140"/>
      <c r="AC22" s="140"/>
      <c r="AD22" s="140"/>
      <c r="AE22" s="140"/>
      <c r="AF22" s="140"/>
      <c r="AG22" s="140"/>
      <c r="AH22" s="132"/>
      <c r="AI22" s="133"/>
      <c r="AJ22" s="169"/>
      <c r="AK22" s="169"/>
      <c r="AL22" s="169"/>
      <c r="AM22" s="169"/>
      <c r="AN22" s="169"/>
    </row>
    <row r="23" spans="2:42" ht="36" customHeight="1">
      <c r="B23" s="132"/>
      <c r="C23" s="140"/>
      <c r="D23" s="140"/>
      <c r="E23" s="140"/>
      <c r="F23" s="140"/>
      <c r="G23" s="140"/>
      <c r="H23" s="140"/>
      <c r="I23" s="140"/>
      <c r="J23" s="140"/>
      <c r="K23" s="140"/>
      <c r="L23" s="140"/>
      <c r="M23" s="140"/>
      <c r="N23" s="140"/>
      <c r="O23" s="140"/>
      <c r="P23" s="140"/>
      <c r="Q23" s="140"/>
      <c r="R23" s="140"/>
      <c r="S23" s="140"/>
      <c r="T23" s="140"/>
      <c r="U23" s="140"/>
      <c r="V23" s="140"/>
      <c r="W23" s="140"/>
      <c r="X23" s="140"/>
      <c r="Y23" s="140"/>
      <c r="Z23" s="140"/>
      <c r="AA23" s="140"/>
      <c r="AB23" s="140"/>
      <c r="AC23" s="140"/>
      <c r="AD23" s="140"/>
      <c r="AE23" s="140"/>
      <c r="AF23" s="140"/>
      <c r="AG23" s="140"/>
      <c r="AH23" s="132"/>
      <c r="AI23" s="133"/>
      <c r="AJ23" s="169"/>
      <c r="AK23" s="169"/>
      <c r="AL23" s="169"/>
      <c r="AM23" s="169"/>
      <c r="AN23" s="169"/>
    </row>
    <row r="24" spans="2:42" ht="18" customHeight="1">
      <c r="B24" s="134" t="s">
        <v>84</v>
      </c>
      <c r="C24" s="141" t="s">
        <v>106</v>
      </c>
      <c r="D24" s="147" t="s">
        <v>106</v>
      </c>
      <c r="E24" s="147" t="s">
        <v>106</v>
      </c>
      <c r="F24" s="147" t="s">
        <v>106</v>
      </c>
      <c r="G24" s="147" t="s">
        <v>106</v>
      </c>
      <c r="H24" s="147" t="s">
        <v>106</v>
      </c>
      <c r="I24" s="147" t="s">
        <v>106</v>
      </c>
      <c r="J24" s="147" t="s">
        <v>106</v>
      </c>
      <c r="K24" s="147" t="s">
        <v>106</v>
      </c>
      <c r="L24" s="147" t="s">
        <v>106</v>
      </c>
      <c r="M24" s="147" t="s">
        <v>106</v>
      </c>
      <c r="N24" s="147" t="s">
        <v>106</v>
      </c>
      <c r="O24" s="147" t="s">
        <v>106</v>
      </c>
      <c r="P24" s="147" t="s">
        <v>106</v>
      </c>
      <c r="Q24" s="147" t="s">
        <v>106</v>
      </c>
      <c r="R24" s="147" t="s">
        <v>106</v>
      </c>
      <c r="S24" s="147" t="s">
        <v>106</v>
      </c>
      <c r="T24" s="147" t="s">
        <v>106</v>
      </c>
      <c r="U24" s="147" t="s">
        <v>106</v>
      </c>
      <c r="V24" s="147" t="s">
        <v>106</v>
      </c>
      <c r="W24" s="147" t="s">
        <v>106</v>
      </c>
      <c r="X24" s="147" t="s">
        <v>106</v>
      </c>
      <c r="Y24" s="147" t="s">
        <v>106</v>
      </c>
      <c r="Z24" s="147" t="s">
        <v>106</v>
      </c>
      <c r="AA24" s="147" t="s">
        <v>106</v>
      </c>
      <c r="AB24" s="147" t="s">
        <v>106</v>
      </c>
      <c r="AC24" s="147" t="s">
        <v>106</v>
      </c>
      <c r="AD24" s="147" t="s">
        <v>106</v>
      </c>
      <c r="AE24" s="147" t="s">
        <v>106</v>
      </c>
      <c r="AF24" s="147" t="s">
        <v>106</v>
      </c>
      <c r="AG24" s="164" t="s">
        <v>106</v>
      </c>
      <c r="AH24" s="166">
        <f>COUNTIF(C24:AG24,"○")</f>
        <v>0</v>
      </c>
      <c r="AI24" s="167">
        <f>IF(AK24-AJ24&lt;0,0,AK24-AJ24)</f>
        <v>0</v>
      </c>
      <c r="AJ24" s="132">
        <f>COUNTIF(C24:AG24,"×")</f>
        <v>31</v>
      </c>
      <c r="AK24" s="170">
        <f>DAY(EOMONTH(C19,0))</f>
        <v>31</v>
      </c>
      <c r="AL24" s="132">
        <f>COUNTIF(C25:AG25,1)</f>
        <v>0</v>
      </c>
      <c r="AM24" s="132">
        <f>COUNTIF(C25:AG25,2)</f>
        <v>9</v>
      </c>
      <c r="AN24" s="132" t="str">
        <f>IF(AH24&gt;=AL24,"○","×")</f>
        <v>○</v>
      </c>
    </row>
    <row r="25" spans="2:42" ht="18" customHeight="1" outlineLevel="1">
      <c r="B25" s="132"/>
      <c r="C25" s="142">
        <f t="shared" ref="C25:AG25" si="5">IF(C24="×",IF(C20=1,2,0)+IF(C20=7,2,0),IF(C20=1,1,0)+IF(C20=7,1,0))</f>
        <v>0</v>
      </c>
      <c r="D25" s="142">
        <f t="shared" si="5"/>
        <v>0</v>
      </c>
      <c r="E25" s="142">
        <f t="shared" si="5"/>
        <v>2</v>
      </c>
      <c r="F25" s="142">
        <f t="shared" si="5"/>
        <v>2</v>
      </c>
      <c r="G25" s="142">
        <f t="shared" si="5"/>
        <v>0</v>
      </c>
      <c r="H25" s="142">
        <f t="shared" si="5"/>
        <v>0</v>
      </c>
      <c r="I25" s="142">
        <f t="shared" si="5"/>
        <v>0</v>
      </c>
      <c r="J25" s="142">
        <f t="shared" si="5"/>
        <v>0</v>
      </c>
      <c r="K25" s="142">
        <f t="shared" si="5"/>
        <v>0</v>
      </c>
      <c r="L25" s="142">
        <f t="shared" si="5"/>
        <v>2</v>
      </c>
      <c r="M25" s="142">
        <f t="shared" si="5"/>
        <v>2</v>
      </c>
      <c r="N25" s="142">
        <f t="shared" si="5"/>
        <v>0</v>
      </c>
      <c r="O25" s="142">
        <f t="shared" si="5"/>
        <v>0</v>
      </c>
      <c r="P25" s="142">
        <f t="shared" si="5"/>
        <v>0</v>
      </c>
      <c r="Q25" s="142">
        <f t="shared" si="5"/>
        <v>0</v>
      </c>
      <c r="R25" s="142">
        <f t="shared" si="5"/>
        <v>0</v>
      </c>
      <c r="S25" s="142">
        <f t="shared" si="5"/>
        <v>2</v>
      </c>
      <c r="T25" s="142">
        <f t="shared" si="5"/>
        <v>2</v>
      </c>
      <c r="U25" s="142">
        <f t="shared" si="5"/>
        <v>0</v>
      </c>
      <c r="V25" s="142">
        <f t="shared" si="5"/>
        <v>0</v>
      </c>
      <c r="W25" s="142">
        <f t="shared" si="5"/>
        <v>0</v>
      </c>
      <c r="X25" s="142">
        <f t="shared" si="5"/>
        <v>0</v>
      </c>
      <c r="Y25" s="142">
        <f t="shared" si="5"/>
        <v>0</v>
      </c>
      <c r="Z25" s="142">
        <f t="shared" si="5"/>
        <v>2</v>
      </c>
      <c r="AA25" s="142">
        <f t="shared" si="5"/>
        <v>2</v>
      </c>
      <c r="AB25" s="142">
        <f t="shared" si="5"/>
        <v>0</v>
      </c>
      <c r="AC25" s="142">
        <f t="shared" si="5"/>
        <v>0</v>
      </c>
      <c r="AD25" s="142">
        <f t="shared" si="5"/>
        <v>0</v>
      </c>
      <c r="AE25" s="142">
        <f t="shared" si="5"/>
        <v>0</v>
      </c>
      <c r="AF25" s="142">
        <f t="shared" si="5"/>
        <v>0</v>
      </c>
      <c r="AG25" s="142">
        <f t="shared" si="5"/>
        <v>2</v>
      </c>
      <c r="AH25" s="151"/>
      <c r="AI25" s="168"/>
      <c r="AJ25" s="151"/>
      <c r="AK25" s="171"/>
      <c r="AL25" s="151"/>
      <c r="AM25" s="151"/>
      <c r="AN25" s="151"/>
    </row>
    <row r="26" spans="2:42" ht="18" customHeight="1" collapsed="1"/>
    <row r="27" spans="2:42" ht="18" customHeight="1">
      <c r="B27" s="132" t="s">
        <v>79</v>
      </c>
      <c r="C27" s="136">
        <f>C28</f>
        <v>46054</v>
      </c>
      <c r="D27" s="146"/>
      <c r="E27" s="146"/>
      <c r="F27" s="146"/>
      <c r="G27" s="146"/>
      <c r="H27" s="146"/>
      <c r="I27" s="146"/>
      <c r="J27" s="146"/>
      <c r="K27" s="146"/>
      <c r="L27" s="146"/>
      <c r="M27" s="146"/>
      <c r="N27" s="146"/>
      <c r="O27" s="146"/>
      <c r="P27" s="146"/>
      <c r="Q27" s="146"/>
      <c r="R27" s="146"/>
      <c r="S27" s="146"/>
      <c r="T27" s="146"/>
      <c r="U27" s="146"/>
      <c r="V27" s="146"/>
      <c r="W27" s="146"/>
      <c r="X27" s="146"/>
      <c r="Y27" s="146"/>
      <c r="Z27" s="146"/>
      <c r="AA27" s="146"/>
      <c r="AB27" s="146"/>
      <c r="AC27" s="146"/>
      <c r="AD27" s="146"/>
      <c r="AE27" s="146"/>
      <c r="AF27" s="146"/>
      <c r="AG27" s="163"/>
      <c r="AH27" s="133" t="s">
        <v>94</v>
      </c>
      <c r="AI27" s="133" t="s">
        <v>95</v>
      </c>
      <c r="AJ27" s="169" t="s">
        <v>96</v>
      </c>
      <c r="AK27" s="169" t="s">
        <v>97</v>
      </c>
      <c r="AL27" s="169" t="s">
        <v>111</v>
      </c>
      <c r="AM27" s="169" t="s">
        <v>113</v>
      </c>
      <c r="AN27" s="169" t="s">
        <v>86</v>
      </c>
    </row>
    <row r="28" spans="2:42" ht="18" customHeight="1">
      <c r="B28" s="132" t="s">
        <v>81</v>
      </c>
      <c r="C28" s="137">
        <f>EDATE(C19,1)</f>
        <v>46054</v>
      </c>
      <c r="D28" s="137">
        <f t="shared" ref="D28:AD28" si="6">C28+1</f>
        <v>46055</v>
      </c>
      <c r="E28" s="137">
        <f t="shared" si="6"/>
        <v>46056</v>
      </c>
      <c r="F28" s="137">
        <f t="shared" si="6"/>
        <v>46057</v>
      </c>
      <c r="G28" s="137">
        <f t="shared" si="6"/>
        <v>46058</v>
      </c>
      <c r="H28" s="137">
        <f t="shared" si="6"/>
        <v>46059</v>
      </c>
      <c r="I28" s="137">
        <f t="shared" si="6"/>
        <v>46060</v>
      </c>
      <c r="J28" s="137">
        <f t="shared" si="6"/>
        <v>46061</v>
      </c>
      <c r="K28" s="137">
        <f t="shared" si="6"/>
        <v>46062</v>
      </c>
      <c r="L28" s="137">
        <f t="shared" si="6"/>
        <v>46063</v>
      </c>
      <c r="M28" s="137">
        <f t="shared" si="6"/>
        <v>46064</v>
      </c>
      <c r="N28" s="137">
        <f t="shared" si="6"/>
        <v>46065</v>
      </c>
      <c r="O28" s="137">
        <f t="shared" si="6"/>
        <v>46066</v>
      </c>
      <c r="P28" s="137">
        <f t="shared" si="6"/>
        <v>46067</v>
      </c>
      <c r="Q28" s="137">
        <f t="shared" si="6"/>
        <v>46068</v>
      </c>
      <c r="R28" s="137">
        <f t="shared" si="6"/>
        <v>46069</v>
      </c>
      <c r="S28" s="137">
        <f t="shared" si="6"/>
        <v>46070</v>
      </c>
      <c r="T28" s="137">
        <f t="shared" si="6"/>
        <v>46071</v>
      </c>
      <c r="U28" s="137">
        <f t="shared" si="6"/>
        <v>46072</v>
      </c>
      <c r="V28" s="137">
        <f t="shared" si="6"/>
        <v>46073</v>
      </c>
      <c r="W28" s="137">
        <f t="shared" si="6"/>
        <v>46074</v>
      </c>
      <c r="X28" s="137">
        <f t="shared" si="6"/>
        <v>46075</v>
      </c>
      <c r="Y28" s="137">
        <f t="shared" si="6"/>
        <v>46076</v>
      </c>
      <c r="Z28" s="137">
        <f t="shared" si="6"/>
        <v>46077</v>
      </c>
      <c r="AA28" s="137">
        <f t="shared" si="6"/>
        <v>46078</v>
      </c>
      <c r="AB28" s="137">
        <f t="shared" si="6"/>
        <v>46079</v>
      </c>
      <c r="AC28" s="137">
        <f t="shared" si="6"/>
        <v>46080</v>
      </c>
      <c r="AD28" s="137">
        <f t="shared" si="6"/>
        <v>46081</v>
      </c>
      <c r="AE28" s="137" t="str">
        <f>IFERROR(IF(DAY(AD28+1)=29,AD28+1,""),"")</f>
        <v/>
      </c>
      <c r="AF28" s="137" t="str">
        <f>IFERROR(IF(DAY(AE28+1)=30,AE28+1,""),"")</f>
        <v/>
      </c>
      <c r="AG28" s="137" t="str">
        <f>IFERROR(IF(DAY(AF28+1)=31,AF28+1,""),"")</f>
        <v/>
      </c>
      <c r="AH28" s="132"/>
      <c r="AI28" s="133"/>
      <c r="AJ28" s="169"/>
      <c r="AK28" s="169"/>
      <c r="AL28" s="169"/>
      <c r="AM28" s="169"/>
      <c r="AN28" s="169"/>
    </row>
    <row r="29" spans="2:42" ht="18" customHeight="1">
      <c r="B29" s="132" t="s">
        <v>82</v>
      </c>
      <c r="C29" s="138">
        <f t="shared" ref="C29:AD29" si="7">WEEKDAY(C28)</f>
        <v>1</v>
      </c>
      <c r="D29" s="138">
        <f t="shared" si="7"/>
        <v>2</v>
      </c>
      <c r="E29" s="138">
        <f t="shared" si="7"/>
        <v>3</v>
      </c>
      <c r="F29" s="138">
        <f t="shared" si="7"/>
        <v>4</v>
      </c>
      <c r="G29" s="138">
        <f t="shared" si="7"/>
        <v>5</v>
      </c>
      <c r="H29" s="138">
        <f t="shared" si="7"/>
        <v>6</v>
      </c>
      <c r="I29" s="138">
        <f t="shared" si="7"/>
        <v>7</v>
      </c>
      <c r="J29" s="138">
        <f t="shared" si="7"/>
        <v>1</v>
      </c>
      <c r="K29" s="138">
        <f t="shared" si="7"/>
        <v>2</v>
      </c>
      <c r="L29" s="138">
        <f t="shared" si="7"/>
        <v>3</v>
      </c>
      <c r="M29" s="138">
        <f t="shared" si="7"/>
        <v>4</v>
      </c>
      <c r="N29" s="138">
        <f t="shared" si="7"/>
        <v>5</v>
      </c>
      <c r="O29" s="138">
        <f t="shared" si="7"/>
        <v>6</v>
      </c>
      <c r="P29" s="138">
        <f t="shared" si="7"/>
        <v>7</v>
      </c>
      <c r="Q29" s="138">
        <f t="shared" si="7"/>
        <v>1</v>
      </c>
      <c r="R29" s="138">
        <f t="shared" si="7"/>
        <v>2</v>
      </c>
      <c r="S29" s="138">
        <f t="shared" si="7"/>
        <v>3</v>
      </c>
      <c r="T29" s="138">
        <f t="shared" si="7"/>
        <v>4</v>
      </c>
      <c r="U29" s="138">
        <f t="shared" si="7"/>
        <v>5</v>
      </c>
      <c r="V29" s="138">
        <f t="shared" si="7"/>
        <v>6</v>
      </c>
      <c r="W29" s="138">
        <f t="shared" si="7"/>
        <v>7</v>
      </c>
      <c r="X29" s="138">
        <f t="shared" si="7"/>
        <v>1</v>
      </c>
      <c r="Y29" s="138">
        <f t="shared" si="7"/>
        <v>2</v>
      </c>
      <c r="Z29" s="138">
        <f t="shared" si="7"/>
        <v>3</v>
      </c>
      <c r="AA29" s="138">
        <f t="shared" si="7"/>
        <v>4</v>
      </c>
      <c r="AB29" s="138">
        <f t="shared" si="7"/>
        <v>5</v>
      </c>
      <c r="AC29" s="138">
        <f t="shared" si="7"/>
        <v>6</v>
      </c>
      <c r="AD29" s="138">
        <f t="shared" si="7"/>
        <v>7</v>
      </c>
      <c r="AE29" s="138" t="str">
        <f>IFERROR(WEEKDAY(AE28),"")</f>
        <v/>
      </c>
      <c r="AF29" s="138" t="str">
        <f>IFERROR(WEEKDAY(AF28),"")</f>
        <v/>
      </c>
      <c r="AG29" s="138" t="str">
        <f>IFERROR(WEEKDAY(AG28),"")</f>
        <v/>
      </c>
      <c r="AH29" s="132"/>
      <c r="AI29" s="133"/>
      <c r="AJ29" s="169"/>
      <c r="AK29" s="169"/>
      <c r="AL29" s="169"/>
      <c r="AM29" s="169"/>
      <c r="AN29" s="169"/>
    </row>
    <row r="30" spans="2:42" ht="36" customHeight="1">
      <c r="B30" s="133" t="s">
        <v>83</v>
      </c>
      <c r="C30" s="139"/>
      <c r="D30" s="139" t="s">
        <v>122</v>
      </c>
      <c r="E30" s="139"/>
      <c r="F30" s="139"/>
      <c r="G30" s="139"/>
      <c r="H30" s="139"/>
      <c r="I30" s="139"/>
      <c r="J30" s="139"/>
      <c r="K30" s="139"/>
      <c r="L30" s="139"/>
      <c r="M30" s="139"/>
      <c r="N30" s="139"/>
      <c r="O30" s="139"/>
      <c r="P30" s="139"/>
      <c r="Q30" s="139"/>
      <c r="R30" s="139"/>
      <c r="S30" s="139"/>
      <c r="T30" s="139"/>
      <c r="U30" s="139"/>
      <c r="V30" s="139"/>
      <c r="W30" s="139"/>
      <c r="X30" s="139"/>
      <c r="Y30" s="139"/>
      <c r="Z30" s="139"/>
      <c r="AA30" s="139"/>
      <c r="AB30" s="139"/>
      <c r="AC30" s="139"/>
      <c r="AD30" s="139"/>
      <c r="AE30" s="139"/>
      <c r="AF30" s="139"/>
      <c r="AG30" s="139"/>
      <c r="AH30" s="132"/>
      <c r="AI30" s="133"/>
      <c r="AJ30" s="169"/>
      <c r="AK30" s="169"/>
      <c r="AL30" s="169"/>
      <c r="AM30" s="169"/>
      <c r="AN30" s="169"/>
    </row>
    <row r="31" spans="2:42" ht="36" customHeight="1">
      <c r="B31" s="132"/>
      <c r="C31" s="140"/>
      <c r="D31" s="140"/>
      <c r="E31" s="140"/>
      <c r="F31" s="140"/>
      <c r="G31" s="140"/>
      <c r="H31" s="140"/>
      <c r="I31" s="140"/>
      <c r="J31" s="140"/>
      <c r="K31" s="140"/>
      <c r="L31" s="140"/>
      <c r="M31" s="140"/>
      <c r="N31" s="140"/>
      <c r="O31" s="140"/>
      <c r="P31" s="140"/>
      <c r="Q31" s="140"/>
      <c r="R31" s="140"/>
      <c r="S31" s="140"/>
      <c r="T31" s="140"/>
      <c r="U31" s="140"/>
      <c r="V31" s="140"/>
      <c r="W31" s="140"/>
      <c r="X31" s="140"/>
      <c r="Y31" s="140"/>
      <c r="Z31" s="140"/>
      <c r="AA31" s="140"/>
      <c r="AB31" s="140"/>
      <c r="AC31" s="140"/>
      <c r="AD31" s="140"/>
      <c r="AE31" s="140"/>
      <c r="AF31" s="140"/>
      <c r="AG31" s="140"/>
      <c r="AH31" s="132"/>
      <c r="AI31" s="133"/>
      <c r="AJ31" s="169"/>
      <c r="AK31" s="169"/>
      <c r="AL31" s="169"/>
      <c r="AM31" s="169"/>
      <c r="AN31" s="169"/>
    </row>
    <row r="32" spans="2:42" ht="36" customHeight="1">
      <c r="B32" s="132"/>
      <c r="C32" s="140"/>
      <c r="D32" s="140"/>
      <c r="E32" s="140"/>
      <c r="F32" s="140"/>
      <c r="G32" s="140"/>
      <c r="H32" s="140"/>
      <c r="I32" s="140"/>
      <c r="J32" s="140"/>
      <c r="K32" s="140"/>
      <c r="L32" s="140"/>
      <c r="M32" s="140"/>
      <c r="N32" s="140"/>
      <c r="O32" s="140"/>
      <c r="P32" s="140"/>
      <c r="Q32" s="140"/>
      <c r="R32" s="140"/>
      <c r="S32" s="140"/>
      <c r="T32" s="140"/>
      <c r="U32" s="140"/>
      <c r="V32" s="140"/>
      <c r="W32" s="140"/>
      <c r="X32" s="140"/>
      <c r="Y32" s="140"/>
      <c r="Z32" s="140"/>
      <c r="AA32" s="140"/>
      <c r="AB32" s="140"/>
      <c r="AC32" s="140"/>
      <c r="AD32" s="140"/>
      <c r="AE32" s="140"/>
      <c r="AF32" s="140"/>
      <c r="AG32" s="140"/>
      <c r="AH32" s="132"/>
      <c r="AI32" s="133"/>
      <c r="AJ32" s="169"/>
      <c r="AK32" s="169"/>
      <c r="AL32" s="169"/>
      <c r="AM32" s="169"/>
      <c r="AN32" s="169"/>
    </row>
    <row r="33" spans="2:40" ht="18" customHeight="1">
      <c r="B33" s="134" t="s">
        <v>84</v>
      </c>
      <c r="C33" s="141" t="s">
        <v>106</v>
      </c>
      <c r="D33" s="147"/>
      <c r="E33" s="147"/>
      <c r="F33" s="147"/>
      <c r="G33" s="147"/>
      <c r="H33" s="147"/>
      <c r="I33" s="147" t="s">
        <v>107</v>
      </c>
      <c r="J33" s="147" t="s">
        <v>107</v>
      </c>
      <c r="K33" s="147"/>
      <c r="L33" s="147"/>
      <c r="M33" s="147" t="s">
        <v>107</v>
      </c>
      <c r="N33" s="147"/>
      <c r="O33" s="147"/>
      <c r="P33" s="147" t="s">
        <v>107</v>
      </c>
      <c r="Q33" s="147" t="s">
        <v>107</v>
      </c>
      <c r="R33" s="147"/>
      <c r="S33" s="147"/>
      <c r="T33" s="147"/>
      <c r="U33" s="147"/>
      <c r="V33" s="147"/>
      <c r="W33" s="147" t="s">
        <v>107</v>
      </c>
      <c r="X33" s="147" t="s">
        <v>107</v>
      </c>
      <c r="Y33" s="147" t="s">
        <v>107</v>
      </c>
      <c r="Z33" s="147"/>
      <c r="AA33" s="147"/>
      <c r="AB33" s="147"/>
      <c r="AC33" s="147"/>
      <c r="AD33" s="147" t="s">
        <v>107</v>
      </c>
      <c r="AE33" s="147"/>
      <c r="AF33" s="147"/>
      <c r="AG33" s="164"/>
      <c r="AH33" s="166">
        <f>COUNTIF(C33:AG33,"○")</f>
        <v>9</v>
      </c>
      <c r="AI33" s="167">
        <f>IF(AK33-AJ33&lt;0,0,AK33-AJ33)</f>
        <v>27</v>
      </c>
      <c r="AJ33" s="132">
        <f>COUNTIF(C33:AG33,"×")</f>
        <v>1</v>
      </c>
      <c r="AK33" s="170">
        <f>DAY(EOMONTH(C28,0))</f>
        <v>28</v>
      </c>
      <c r="AL33" s="132">
        <f>COUNTIF(C34:AG34,1)</f>
        <v>7</v>
      </c>
      <c r="AM33" s="132">
        <f>COUNTIF(C34:AG34,2)</f>
        <v>1</v>
      </c>
      <c r="AN33" s="132" t="str">
        <f>IF(AH33&gt;=AL33,"○","×")</f>
        <v>○</v>
      </c>
    </row>
    <row r="34" spans="2:40" ht="18" customHeight="1" outlineLevel="1">
      <c r="B34" s="132"/>
      <c r="C34" s="142">
        <f t="shared" ref="C34:AG34" si="8">IF(C33="×",IF(C29=1,2,0)+IF(C29=7,2,0),IF(C29=1,1,0)+IF(C29=7,1,0))</f>
        <v>2</v>
      </c>
      <c r="D34" s="142">
        <f t="shared" si="8"/>
        <v>0</v>
      </c>
      <c r="E34" s="142">
        <f t="shared" si="8"/>
        <v>0</v>
      </c>
      <c r="F34" s="142">
        <f t="shared" si="8"/>
        <v>0</v>
      </c>
      <c r="G34" s="142">
        <f t="shared" si="8"/>
        <v>0</v>
      </c>
      <c r="H34" s="142">
        <f t="shared" si="8"/>
        <v>0</v>
      </c>
      <c r="I34" s="142">
        <f t="shared" si="8"/>
        <v>1</v>
      </c>
      <c r="J34" s="142">
        <f t="shared" si="8"/>
        <v>1</v>
      </c>
      <c r="K34" s="142">
        <f t="shared" si="8"/>
        <v>0</v>
      </c>
      <c r="L34" s="142">
        <f t="shared" si="8"/>
        <v>0</v>
      </c>
      <c r="M34" s="142">
        <f t="shared" si="8"/>
        <v>0</v>
      </c>
      <c r="N34" s="142">
        <f t="shared" si="8"/>
        <v>0</v>
      </c>
      <c r="O34" s="142">
        <f t="shared" si="8"/>
        <v>0</v>
      </c>
      <c r="P34" s="142">
        <f t="shared" si="8"/>
        <v>1</v>
      </c>
      <c r="Q34" s="142">
        <f t="shared" si="8"/>
        <v>1</v>
      </c>
      <c r="R34" s="142">
        <f t="shared" si="8"/>
        <v>0</v>
      </c>
      <c r="S34" s="142">
        <f t="shared" si="8"/>
        <v>0</v>
      </c>
      <c r="T34" s="142">
        <f t="shared" si="8"/>
        <v>0</v>
      </c>
      <c r="U34" s="142">
        <f t="shared" si="8"/>
        <v>0</v>
      </c>
      <c r="V34" s="142">
        <f t="shared" si="8"/>
        <v>0</v>
      </c>
      <c r="W34" s="142">
        <f t="shared" si="8"/>
        <v>1</v>
      </c>
      <c r="X34" s="142">
        <f t="shared" si="8"/>
        <v>1</v>
      </c>
      <c r="Y34" s="142">
        <f t="shared" si="8"/>
        <v>0</v>
      </c>
      <c r="Z34" s="142">
        <f t="shared" si="8"/>
        <v>0</v>
      </c>
      <c r="AA34" s="142">
        <f t="shared" si="8"/>
        <v>0</v>
      </c>
      <c r="AB34" s="142">
        <f t="shared" si="8"/>
        <v>0</v>
      </c>
      <c r="AC34" s="142">
        <f t="shared" si="8"/>
        <v>0</v>
      </c>
      <c r="AD34" s="142">
        <f t="shared" si="8"/>
        <v>1</v>
      </c>
      <c r="AE34" s="142">
        <f t="shared" si="8"/>
        <v>0</v>
      </c>
      <c r="AF34" s="142">
        <f t="shared" si="8"/>
        <v>0</v>
      </c>
      <c r="AG34" s="142">
        <f t="shared" si="8"/>
        <v>0</v>
      </c>
      <c r="AH34" s="151"/>
      <c r="AI34" s="168"/>
      <c r="AJ34" s="151"/>
      <c r="AK34" s="171"/>
      <c r="AL34" s="151"/>
      <c r="AM34" s="151"/>
      <c r="AN34" s="151"/>
    </row>
    <row r="35" spans="2:40" ht="18" customHeight="1" collapsed="1"/>
    <row r="36" spans="2:40" ht="18" customHeight="1">
      <c r="B36" s="132" t="s">
        <v>79</v>
      </c>
      <c r="C36" s="136">
        <f>C37</f>
        <v>46082</v>
      </c>
      <c r="D36" s="146"/>
      <c r="E36" s="146"/>
      <c r="F36" s="146"/>
      <c r="G36" s="146"/>
      <c r="H36" s="146"/>
      <c r="I36" s="146"/>
      <c r="J36" s="146"/>
      <c r="K36" s="146"/>
      <c r="L36" s="146"/>
      <c r="M36" s="146"/>
      <c r="N36" s="146"/>
      <c r="O36" s="146"/>
      <c r="P36" s="146"/>
      <c r="Q36" s="146"/>
      <c r="R36" s="146"/>
      <c r="S36" s="146"/>
      <c r="T36" s="146"/>
      <c r="U36" s="146"/>
      <c r="V36" s="146"/>
      <c r="W36" s="146"/>
      <c r="X36" s="146"/>
      <c r="Y36" s="146"/>
      <c r="Z36" s="146"/>
      <c r="AA36" s="146"/>
      <c r="AB36" s="146"/>
      <c r="AC36" s="146"/>
      <c r="AD36" s="146"/>
      <c r="AE36" s="146"/>
      <c r="AF36" s="146"/>
      <c r="AG36" s="163"/>
      <c r="AH36" s="133" t="s">
        <v>94</v>
      </c>
      <c r="AI36" s="133" t="s">
        <v>95</v>
      </c>
      <c r="AJ36" s="169" t="s">
        <v>96</v>
      </c>
      <c r="AK36" s="169" t="s">
        <v>97</v>
      </c>
      <c r="AL36" s="169" t="s">
        <v>111</v>
      </c>
      <c r="AM36" s="169" t="s">
        <v>113</v>
      </c>
      <c r="AN36" s="169" t="s">
        <v>86</v>
      </c>
    </row>
    <row r="37" spans="2:40" ht="18" customHeight="1">
      <c r="B37" s="132" t="s">
        <v>81</v>
      </c>
      <c r="C37" s="137">
        <f>EDATE(C28,1)</f>
        <v>46082</v>
      </c>
      <c r="D37" s="137">
        <f t="shared" ref="D37:AD37" si="9">C37+1</f>
        <v>46083</v>
      </c>
      <c r="E37" s="137">
        <f t="shared" si="9"/>
        <v>46084</v>
      </c>
      <c r="F37" s="137">
        <f t="shared" si="9"/>
        <v>46085</v>
      </c>
      <c r="G37" s="137">
        <f t="shared" si="9"/>
        <v>46086</v>
      </c>
      <c r="H37" s="137">
        <f t="shared" si="9"/>
        <v>46087</v>
      </c>
      <c r="I37" s="137">
        <f t="shared" si="9"/>
        <v>46088</v>
      </c>
      <c r="J37" s="137">
        <f t="shared" si="9"/>
        <v>46089</v>
      </c>
      <c r="K37" s="137">
        <f t="shared" si="9"/>
        <v>46090</v>
      </c>
      <c r="L37" s="137">
        <f t="shared" si="9"/>
        <v>46091</v>
      </c>
      <c r="M37" s="137">
        <f t="shared" si="9"/>
        <v>46092</v>
      </c>
      <c r="N37" s="137">
        <f t="shared" si="9"/>
        <v>46093</v>
      </c>
      <c r="O37" s="137">
        <f t="shared" si="9"/>
        <v>46094</v>
      </c>
      <c r="P37" s="137">
        <f t="shared" si="9"/>
        <v>46095</v>
      </c>
      <c r="Q37" s="137">
        <f t="shared" si="9"/>
        <v>46096</v>
      </c>
      <c r="R37" s="137">
        <f t="shared" si="9"/>
        <v>46097</v>
      </c>
      <c r="S37" s="137">
        <f t="shared" si="9"/>
        <v>46098</v>
      </c>
      <c r="T37" s="137">
        <f t="shared" si="9"/>
        <v>46099</v>
      </c>
      <c r="U37" s="137">
        <f t="shared" si="9"/>
        <v>46100</v>
      </c>
      <c r="V37" s="137">
        <f t="shared" si="9"/>
        <v>46101</v>
      </c>
      <c r="W37" s="137">
        <f t="shared" si="9"/>
        <v>46102</v>
      </c>
      <c r="X37" s="137">
        <f t="shared" si="9"/>
        <v>46103</v>
      </c>
      <c r="Y37" s="137">
        <f t="shared" si="9"/>
        <v>46104</v>
      </c>
      <c r="Z37" s="137">
        <f t="shared" si="9"/>
        <v>46105</v>
      </c>
      <c r="AA37" s="137">
        <f t="shared" si="9"/>
        <v>46106</v>
      </c>
      <c r="AB37" s="137">
        <f t="shared" si="9"/>
        <v>46107</v>
      </c>
      <c r="AC37" s="137">
        <f t="shared" si="9"/>
        <v>46108</v>
      </c>
      <c r="AD37" s="137">
        <f t="shared" si="9"/>
        <v>46109</v>
      </c>
      <c r="AE37" s="137">
        <f>IFERROR(IF(DAY(AD37+1)=29,AD37+1,""),"")</f>
        <v>46110</v>
      </c>
      <c r="AF37" s="137">
        <f>IFERROR(IF(DAY(AE37+1)=30,AE37+1,""),"")</f>
        <v>46111</v>
      </c>
      <c r="AG37" s="137">
        <f>IFERROR(IF(DAY(AF37+1)=31,AF37+1,""),"")</f>
        <v>46112</v>
      </c>
      <c r="AH37" s="132"/>
      <c r="AI37" s="133"/>
      <c r="AJ37" s="169"/>
      <c r="AK37" s="169"/>
      <c r="AL37" s="169"/>
      <c r="AM37" s="169"/>
      <c r="AN37" s="169"/>
    </row>
    <row r="38" spans="2:40" ht="18" customHeight="1">
      <c r="B38" s="132" t="s">
        <v>82</v>
      </c>
      <c r="C38" s="138">
        <f t="shared" ref="C38:AD38" si="10">WEEKDAY(C37)</f>
        <v>1</v>
      </c>
      <c r="D38" s="138">
        <f t="shared" si="10"/>
        <v>2</v>
      </c>
      <c r="E38" s="138">
        <f t="shared" si="10"/>
        <v>3</v>
      </c>
      <c r="F38" s="138">
        <f t="shared" si="10"/>
        <v>4</v>
      </c>
      <c r="G38" s="138">
        <f t="shared" si="10"/>
        <v>5</v>
      </c>
      <c r="H38" s="138">
        <f t="shared" si="10"/>
        <v>6</v>
      </c>
      <c r="I38" s="138">
        <f t="shared" si="10"/>
        <v>7</v>
      </c>
      <c r="J38" s="138">
        <f t="shared" si="10"/>
        <v>1</v>
      </c>
      <c r="K38" s="138">
        <f t="shared" si="10"/>
        <v>2</v>
      </c>
      <c r="L38" s="138">
        <f t="shared" si="10"/>
        <v>3</v>
      </c>
      <c r="M38" s="138">
        <f t="shared" si="10"/>
        <v>4</v>
      </c>
      <c r="N38" s="138">
        <f t="shared" si="10"/>
        <v>5</v>
      </c>
      <c r="O38" s="138">
        <f t="shared" si="10"/>
        <v>6</v>
      </c>
      <c r="P38" s="138">
        <f t="shared" si="10"/>
        <v>7</v>
      </c>
      <c r="Q38" s="138">
        <f t="shared" si="10"/>
        <v>1</v>
      </c>
      <c r="R38" s="138">
        <f t="shared" si="10"/>
        <v>2</v>
      </c>
      <c r="S38" s="138">
        <f t="shared" si="10"/>
        <v>3</v>
      </c>
      <c r="T38" s="138">
        <f t="shared" si="10"/>
        <v>4</v>
      </c>
      <c r="U38" s="138">
        <f t="shared" si="10"/>
        <v>5</v>
      </c>
      <c r="V38" s="138">
        <f t="shared" si="10"/>
        <v>6</v>
      </c>
      <c r="W38" s="138">
        <f t="shared" si="10"/>
        <v>7</v>
      </c>
      <c r="X38" s="138">
        <f t="shared" si="10"/>
        <v>1</v>
      </c>
      <c r="Y38" s="138">
        <f t="shared" si="10"/>
        <v>2</v>
      </c>
      <c r="Z38" s="138">
        <f t="shared" si="10"/>
        <v>3</v>
      </c>
      <c r="AA38" s="138">
        <f t="shared" si="10"/>
        <v>4</v>
      </c>
      <c r="AB38" s="138">
        <f t="shared" si="10"/>
        <v>5</v>
      </c>
      <c r="AC38" s="138">
        <f t="shared" si="10"/>
        <v>6</v>
      </c>
      <c r="AD38" s="138">
        <f t="shared" si="10"/>
        <v>7</v>
      </c>
      <c r="AE38" s="138">
        <f>IFERROR(WEEKDAY(AE37),"")</f>
        <v>1</v>
      </c>
      <c r="AF38" s="138">
        <f>IFERROR(WEEKDAY(AF37),"")</f>
        <v>2</v>
      </c>
      <c r="AG38" s="138">
        <f>IFERROR(WEEKDAY(AG37),"")</f>
        <v>3</v>
      </c>
      <c r="AH38" s="132"/>
      <c r="AI38" s="133"/>
      <c r="AJ38" s="169"/>
      <c r="AK38" s="169"/>
      <c r="AL38" s="169"/>
      <c r="AM38" s="169"/>
      <c r="AN38" s="169"/>
    </row>
    <row r="39" spans="2:40" ht="36" customHeight="1">
      <c r="B39" s="133" t="s">
        <v>83</v>
      </c>
      <c r="C39" s="139"/>
      <c r="D39" s="139"/>
      <c r="E39" s="139"/>
      <c r="F39" s="139"/>
      <c r="G39" s="139"/>
      <c r="H39" s="139"/>
      <c r="I39" s="139"/>
      <c r="J39" s="139"/>
      <c r="K39" s="139"/>
      <c r="L39" s="139"/>
      <c r="M39" s="139"/>
      <c r="N39" s="139"/>
      <c r="O39" s="139"/>
      <c r="P39" s="139"/>
      <c r="Q39" s="139"/>
      <c r="R39" s="139"/>
      <c r="S39" s="139"/>
      <c r="T39" s="139"/>
      <c r="U39" s="139"/>
      <c r="V39" s="139"/>
      <c r="W39" s="139"/>
      <c r="X39" s="139"/>
      <c r="Y39" s="139"/>
      <c r="Z39" s="139"/>
      <c r="AA39" s="139"/>
      <c r="AB39" s="139"/>
      <c r="AC39" s="139"/>
      <c r="AD39" s="139"/>
      <c r="AE39" s="139"/>
      <c r="AF39" s="139"/>
      <c r="AG39" s="139"/>
      <c r="AH39" s="132"/>
      <c r="AI39" s="133"/>
      <c r="AJ39" s="169"/>
      <c r="AK39" s="169"/>
      <c r="AL39" s="169"/>
      <c r="AM39" s="169"/>
      <c r="AN39" s="169"/>
    </row>
    <row r="40" spans="2:40" ht="36" customHeight="1">
      <c r="B40" s="132"/>
      <c r="C40" s="140"/>
      <c r="D40" s="140"/>
      <c r="E40" s="140"/>
      <c r="F40" s="140"/>
      <c r="G40" s="140"/>
      <c r="H40" s="140"/>
      <c r="I40" s="140"/>
      <c r="J40" s="140"/>
      <c r="K40" s="140"/>
      <c r="L40" s="140"/>
      <c r="M40" s="140"/>
      <c r="N40" s="140"/>
      <c r="O40" s="140"/>
      <c r="P40" s="140"/>
      <c r="Q40" s="140"/>
      <c r="R40" s="140"/>
      <c r="S40" s="140"/>
      <c r="T40" s="140"/>
      <c r="U40" s="140"/>
      <c r="V40" s="140"/>
      <c r="W40" s="140"/>
      <c r="X40" s="140"/>
      <c r="Y40" s="140"/>
      <c r="Z40" s="140"/>
      <c r="AA40" s="140"/>
      <c r="AB40" s="140"/>
      <c r="AC40" s="140"/>
      <c r="AD40" s="140"/>
      <c r="AE40" s="140"/>
      <c r="AF40" s="140"/>
      <c r="AG40" s="140"/>
      <c r="AH40" s="132"/>
      <c r="AI40" s="133"/>
      <c r="AJ40" s="169"/>
      <c r="AK40" s="169"/>
      <c r="AL40" s="169"/>
      <c r="AM40" s="169"/>
      <c r="AN40" s="169"/>
    </row>
    <row r="41" spans="2:40" ht="36" customHeight="1">
      <c r="B41" s="132"/>
      <c r="C41" s="140"/>
      <c r="D41" s="140"/>
      <c r="E41" s="140"/>
      <c r="F41" s="140"/>
      <c r="G41" s="140"/>
      <c r="H41" s="140"/>
      <c r="I41" s="140"/>
      <c r="J41" s="140"/>
      <c r="K41" s="140"/>
      <c r="L41" s="140"/>
      <c r="M41" s="140"/>
      <c r="N41" s="140"/>
      <c r="O41" s="140"/>
      <c r="P41" s="140"/>
      <c r="Q41" s="140"/>
      <c r="R41" s="140"/>
      <c r="S41" s="140"/>
      <c r="T41" s="140"/>
      <c r="U41" s="140"/>
      <c r="V41" s="140"/>
      <c r="W41" s="140"/>
      <c r="X41" s="140"/>
      <c r="Y41" s="140"/>
      <c r="Z41" s="140"/>
      <c r="AA41" s="140"/>
      <c r="AB41" s="140"/>
      <c r="AC41" s="140"/>
      <c r="AD41" s="140"/>
      <c r="AE41" s="140"/>
      <c r="AF41" s="140"/>
      <c r="AG41" s="140"/>
      <c r="AH41" s="132"/>
      <c r="AI41" s="133"/>
      <c r="AJ41" s="169"/>
      <c r="AK41" s="169"/>
      <c r="AL41" s="169"/>
      <c r="AM41" s="169"/>
      <c r="AN41" s="169"/>
    </row>
    <row r="42" spans="2:40" ht="18" customHeight="1">
      <c r="B42" s="134" t="s">
        <v>84</v>
      </c>
      <c r="C42" s="141" t="s">
        <v>107</v>
      </c>
      <c r="D42" s="147"/>
      <c r="E42" s="147"/>
      <c r="F42" s="147"/>
      <c r="G42" s="147"/>
      <c r="H42" s="147"/>
      <c r="I42" s="147" t="s">
        <v>107</v>
      </c>
      <c r="J42" s="147" t="s">
        <v>107</v>
      </c>
      <c r="K42" s="147"/>
      <c r="L42" s="147"/>
      <c r="M42" s="147"/>
      <c r="N42" s="147"/>
      <c r="O42" s="147"/>
      <c r="P42" s="147" t="s">
        <v>107</v>
      </c>
      <c r="Q42" s="147" t="s">
        <v>107</v>
      </c>
      <c r="R42" s="147"/>
      <c r="S42" s="147"/>
      <c r="T42" s="147"/>
      <c r="U42" s="147"/>
      <c r="V42" s="147" t="s">
        <v>107</v>
      </c>
      <c r="W42" s="147" t="s">
        <v>107</v>
      </c>
      <c r="X42" s="147" t="s">
        <v>107</v>
      </c>
      <c r="Y42" s="147"/>
      <c r="Z42" s="147"/>
      <c r="AA42" s="147"/>
      <c r="AB42" s="147"/>
      <c r="AC42" s="147"/>
      <c r="AD42" s="147" t="s">
        <v>107</v>
      </c>
      <c r="AE42" s="147" t="s">
        <v>107</v>
      </c>
      <c r="AF42" s="147"/>
      <c r="AG42" s="164"/>
      <c r="AH42" s="166">
        <f>COUNTIF(C42:AG42,"○")</f>
        <v>10</v>
      </c>
      <c r="AI42" s="167">
        <f>IF(AK42-AJ42&lt;0,0,AK42-AJ42)</f>
        <v>31</v>
      </c>
      <c r="AJ42" s="132">
        <f>COUNTIF(C42:AG42,"×")</f>
        <v>0</v>
      </c>
      <c r="AK42" s="170">
        <f>DAY(EOMONTH(C37,0))</f>
        <v>31</v>
      </c>
      <c r="AL42" s="132">
        <f>COUNTIF(C43:AG43,1)</f>
        <v>9</v>
      </c>
      <c r="AM42" s="132">
        <f>COUNTIF(C43:AG43,2)</f>
        <v>0</v>
      </c>
      <c r="AN42" s="132" t="str">
        <f>IF(AH42&gt;=AL42,"○","×")</f>
        <v>○</v>
      </c>
    </row>
    <row r="43" spans="2:40" ht="18" customHeight="1" outlineLevel="1">
      <c r="B43" s="132"/>
      <c r="C43" s="142">
        <f t="shared" ref="C43:AG43" si="11">IF(C42="×",IF(C38=1,2,0)+IF(C38=7,2,0),IF(C38=1,1,0)+IF(C38=7,1,0))</f>
        <v>1</v>
      </c>
      <c r="D43" s="142">
        <f t="shared" si="11"/>
        <v>0</v>
      </c>
      <c r="E43" s="142">
        <f t="shared" si="11"/>
        <v>0</v>
      </c>
      <c r="F43" s="142">
        <f t="shared" si="11"/>
        <v>0</v>
      </c>
      <c r="G43" s="142">
        <f t="shared" si="11"/>
        <v>0</v>
      </c>
      <c r="H43" s="142">
        <f t="shared" si="11"/>
        <v>0</v>
      </c>
      <c r="I43" s="142">
        <f t="shared" si="11"/>
        <v>1</v>
      </c>
      <c r="J43" s="142">
        <f t="shared" si="11"/>
        <v>1</v>
      </c>
      <c r="K43" s="142">
        <f t="shared" si="11"/>
        <v>0</v>
      </c>
      <c r="L43" s="142">
        <f t="shared" si="11"/>
        <v>0</v>
      </c>
      <c r="M43" s="142">
        <f t="shared" si="11"/>
        <v>0</v>
      </c>
      <c r="N43" s="142">
        <f t="shared" si="11"/>
        <v>0</v>
      </c>
      <c r="O43" s="142">
        <f t="shared" si="11"/>
        <v>0</v>
      </c>
      <c r="P43" s="142">
        <f t="shared" si="11"/>
        <v>1</v>
      </c>
      <c r="Q43" s="142">
        <f t="shared" si="11"/>
        <v>1</v>
      </c>
      <c r="R43" s="142">
        <f t="shared" si="11"/>
        <v>0</v>
      </c>
      <c r="S43" s="142">
        <f t="shared" si="11"/>
        <v>0</v>
      </c>
      <c r="T43" s="142">
        <f t="shared" si="11"/>
        <v>0</v>
      </c>
      <c r="U43" s="142">
        <f t="shared" si="11"/>
        <v>0</v>
      </c>
      <c r="V43" s="142">
        <f t="shared" si="11"/>
        <v>0</v>
      </c>
      <c r="W43" s="142">
        <f t="shared" si="11"/>
        <v>1</v>
      </c>
      <c r="X43" s="142">
        <f t="shared" si="11"/>
        <v>1</v>
      </c>
      <c r="Y43" s="142">
        <f t="shared" si="11"/>
        <v>0</v>
      </c>
      <c r="Z43" s="142">
        <f t="shared" si="11"/>
        <v>0</v>
      </c>
      <c r="AA43" s="142">
        <f t="shared" si="11"/>
        <v>0</v>
      </c>
      <c r="AB43" s="142">
        <f t="shared" si="11"/>
        <v>0</v>
      </c>
      <c r="AC43" s="142">
        <f t="shared" si="11"/>
        <v>0</v>
      </c>
      <c r="AD43" s="142">
        <f t="shared" si="11"/>
        <v>1</v>
      </c>
      <c r="AE43" s="142">
        <f t="shared" si="11"/>
        <v>1</v>
      </c>
      <c r="AF43" s="142">
        <f t="shared" si="11"/>
        <v>0</v>
      </c>
      <c r="AG43" s="142">
        <f t="shared" si="11"/>
        <v>0</v>
      </c>
      <c r="AH43" s="151"/>
      <c r="AI43" s="168"/>
      <c r="AJ43" s="151"/>
      <c r="AK43" s="171"/>
      <c r="AL43" s="151"/>
      <c r="AM43" s="151"/>
      <c r="AN43" s="151"/>
    </row>
    <row r="44" spans="2:40" ht="18" customHeight="1" collapsed="1"/>
    <row r="45" spans="2:40" ht="18" customHeight="1">
      <c r="B45" s="132" t="s">
        <v>79</v>
      </c>
      <c r="C45" s="136">
        <f>C46</f>
        <v>46113</v>
      </c>
      <c r="D45" s="146"/>
      <c r="E45" s="146"/>
      <c r="F45" s="146"/>
      <c r="G45" s="146"/>
      <c r="H45" s="146"/>
      <c r="I45" s="146"/>
      <c r="J45" s="146"/>
      <c r="K45" s="146"/>
      <c r="L45" s="146"/>
      <c r="M45" s="146"/>
      <c r="N45" s="146"/>
      <c r="O45" s="146"/>
      <c r="P45" s="146"/>
      <c r="Q45" s="146"/>
      <c r="R45" s="146"/>
      <c r="S45" s="146"/>
      <c r="T45" s="146"/>
      <c r="U45" s="146"/>
      <c r="V45" s="146"/>
      <c r="W45" s="146"/>
      <c r="X45" s="146"/>
      <c r="Y45" s="146"/>
      <c r="Z45" s="146"/>
      <c r="AA45" s="146"/>
      <c r="AB45" s="146"/>
      <c r="AC45" s="146"/>
      <c r="AD45" s="146"/>
      <c r="AE45" s="146"/>
      <c r="AF45" s="146"/>
      <c r="AG45" s="163"/>
      <c r="AH45" s="133" t="s">
        <v>94</v>
      </c>
      <c r="AI45" s="133" t="s">
        <v>95</v>
      </c>
      <c r="AJ45" s="169" t="s">
        <v>96</v>
      </c>
      <c r="AK45" s="169" t="s">
        <v>97</v>
      </c>
      <c r="AL45" s="169" t="s">
        <v>111</v>
      </c>
      <c r="AM45" s="169" t="s">
        <v>113</v>
      </c>
      <c r="AN45" s="169" t="s">
        <v>86</v>
      </c>
    </row>
    <row r="46" spans="2:40" ht="18" customHeight="1">
      <c r="B46" s="132" t="s">
        <v>81</v>
      </c>
      <c r="C46" s="137">
        <f>EDATE(C37,1)</f>
        <v>46113</v>
      </c>
      <c r="D46" s="137">
        <f t="shared" ref="D46:AD46" si="12">C46+1</f>
        <v>46114</v>
      </c>
      <c r="E46" s="137">
        <f t="shared" si="12"/>
        <v>46115</v>
      </c>
      <c r="F46" s="137">
        <f t="shared" si="12"/>
        <v>46116</v>
      </c>
      <c r="G46" s="137">
        <f t="shared" si="12"/>
        <v>46117</v>
      </c>
      <c r="H46" s="137">
        <f t="shared" si="12"/>
        <v>46118</v>
      </c>
      <c r="I46" s="137">
        <f t="shared" si="12"/>
        <v>46119</v>
      </c>
      <c r="J46" s="137">
        <f t="shared" si="12"/>
        <v>46120</v>
      </c>
      <c r="K46" s="137">
        <f t="shared" si="12"/>
        <v>46121</v>
      </c>
      <c r="L46" s="137">
        <f t="shared" si="12"/>
        <v>46122</v>
      </c>
      <c r="M46" s="137">
        <f t="shared" si="12"/>
        <v>46123</v>
      </c>
      <c r="N46" s="137">
        <f t="shared" si="12"/>
        <v>46124</v>
      </c>
      <c r="O46" s="137">
        <f t="shared" si="12"/>
        <v>46125</v>
      </c>
      <c r="P46" s="137">
        <f t="shared" si="12"/>
        <v>46126</v>
      </c>
      <c r="Q46" s="137">
        <f t="shared" si="12"/>
        <v>46127</v>
      </c>
      <c r="R46" s="137">
        <f t="shared" si="12"/>
        <v>46128</v>
      </c>
      <c r="S46" s="137">
        <f t="shared" si="12"/>
        <v>46129</v>
      </c>
      <c r="T46" s="137">
        <f t="shared" si="12"/>
        <v>46130</v>
      </c>
      <c r="U46" s="137">
        <f t="shared" si="12"/>
        <v>46131</v>
      </c>
      <c r="V46" s="137">
        <f t="shared" si="12"/>
        <v>46132</v>
      </c>
      <c r="W46" s="137">
        <f t="shared" si="12"/>
        <v>46133</v>
      </c>
      <c r="X46" s="137">
        <f t="shared" si="12"/>
        <v>46134</v>
      </c>
      <c r="Y46" s="137">
        <f t="shared" si="12"/>
        <v>46135</v>
      </c>
      <c r="Z46" s="137">
        <f t="shared" si="12"/>
        <v>46136</v>
      </c>
      <c r="AA46" s="137">
        <f t="shared" si="12"/>
        <v>46137</v>
      </c>
      <c r="AB46" s="137">
        <f t="shared" si="12"/>
        <v>46138</v>
      </c>
      <c r="AC46" s="137">
        <f t="shared" si="12"/>
        <v>46139</v>
      </c>
      <c r="AD46" s="137">
        <f t="shared" si="12"/>
        <v>46140</v>
      </c>
      <c r="AE46" s="137">
        <f>IFERROR(IF(DAY(AD46+1)=29,AD46+1,""),"")</f>
        <v>46141</v>
      </c>
      <c r="AF46" s="137">
        <f>IFERROR(IF(DAY(AE46+1)=30,AE46+1,""),"")</f>
        <v>46142</v>
      </c>
      <c r="AG46" s="137" t="str">
        <f>IFERROR(IF(DAY(AF46+1)=31,AF46+1,""),"")</f>
        <v/>
      </c>
      <c r="AH46" s="132"/>
      <c r="AI46" s="133"/>
      <c r="AJ46" s="169"/>
      <c r="AK46" s="169"/>
      <c r="AL46" s="169"/>
      <c r="AM46" s="169"/>
      <c r="AN46" s="169"/>
    </row>
    <row r="47" spans="2:40" ht="18" customHeight="1">
      <c r="B47" s="132" t="s">
        <v>82</v>
      </c>
      <c r="C47" s="138">
        <f t="shared" ref="C47:AD47" si="13">WEEKDAY(C46)</f>
        <v>4</v>
      </c>
      <c r="D47" s="138">
        <f t="shared" si="13"/>
        <v>5</v>
      </c>
      <c r="E47" s="138">
        <f t="shared" si="13"/>
        <v>6</v>
      </c>
      <c r="F47" s="138">
        <f t="shared" si="13"/>
        <v>7</v>
      </c>
      <c r="G47" s="138">
        <f t="shared" si="13"/>
        <v>1</v>
      </c>
      <c r="H47" s="138">
        <f t="shared" si="13"/>
        <v>2</v>
      </c>
      <c r="I47" s="138">
        <f t="shared" si="13"/>
        <v>3</v>
      </c>
      <c r="J47" s="138">
        <f t="shared" si="13"/>
        <v>4</v>
      </c>
      <c r="K47" s="138">
        <f t="shared" si="13"/>
        <v>5</v>
      </c>
      <c r="L47" s="138">
        <f t="shared" si="13"/>
        <v>6</v>
      </c>
      <c r="M47" s="138">
        <f t="shared" si="13"/>
        <v>7</v>
      </c>
      <c r="N47" s="138">
        <f t="shared" si="13"/>
        <v>1</v>
      </c>
      <c r="O47" s="138">
        <f t="shared" si="13"/>
        <v>2</v>
      </c>
      <c r="P47" s="138">
        <f t="shared" si="13"/>
        <v>3</v>
      </c>
      <c r="Q47" s="138">
        <f t="shared" si="13"/>
        <v>4</v>
      </c>
      <c r="R47" s="138">
        <f t="shared" si="13"/>
        <v>5</v>
      </c>
      <c r="S47" s="138">
        <f t="shared" si="13"/>
        <v>6</v>
      </c>
      <c r="T47" s="138">
        <f t="shared" si="13"/>
        <v>7</v>
      </c>
      <c r="U47" s="138">
        <f t="shared" si="13"/>
        <v>1</v>
      </c>
      <c r="V47" s="138">
        <f t="shared" si="13"/>
        <v>2</v>
      </c>
      <c r="W47" s="138">
        <f t="shared" si="13"/>
        <v>3</v>
      </c>
      <c r="X47" s="138">
        <f t="shared" si="13"/>
        <v>4</v>
      </c>
      <c r="Y47" s="138">
        <f t="shared" si="13"/>
        <v>5</v>
      </c>
      <c r="Z47" s="138">
        <f t="shared" si="13"/>
        <v>6</v>
      </c>
      <c r="AA47" s="138">
        <f t="shared" si="13"/>
        <v>7</v>
      </c>
      <c r="AB47" s="138">
        <f t="shared" si="13"/>
        <v>1</v>
      </c>
      <c r="AC47" s="138">
        <f t="shared" si="13"/>
        <v>2</v>
      </c>
      <c r="AD47" s="138">
        <f t="shared" si="13"/>
        <v>3</v>
      </c>
      <c r="AE47" s="138">
        <f>IFERROR(WEEKDAY(AE46),"")</f>
        <v>4</v>
      </c>
      <c r="AF47" s="138">
        <f>IFERROR(WEEKDAY(AF46),"")</f>
        <v>5</v>
      </c>
      <c r="AG47" s="138" t="str">
        <f>IFERROR(WEEKDAY(AG46),"")</f>
        <v/>
      </c>
      <c r="AH47" s="132"/>
      <c r="AI47" s="133"/>
      <c r="AJ47" s="169"/>
      <c r="AK47" s="169"/>
      <c r="AL47" s="169"/>
      <c r="AM47" s="169"/>
      <c r="AN47" s="169"/>
    </row>
    <row r="48" spans="2:40" ht="36" customHeight="1">
      <c r="B48" s="133" t="s">
        <v>83</v>
      </c>
      <c r="C48" s="139"/>
      <c r="D48" s="139"/>
      <c r="E48" s="139"/>
      <c r="F48" s="139"/>
      <c r="G48" s="139"/>
      <c r="H48" s="139"/>
      <c r="I48" s="139"/>
      <c r="J48" s="139"/>
      <c r="K48" s="139"/>
      <c r="L48" s="139"/>
      <c r="M48" s="139"/>
      <c r="N48" s="139"/>
      <c r="O48" s="139"/>
      <c r="P48" s="139"/>
      <c r="Q48" s="139"/>
      <c r="R48" s="139"/>
      <c r="S48" s="139"/>
      <c r="T48" s="139"/>
      <c r="U48" s="139"/>
      <c r="V48" s="139"/>
      <c r="W48" s="139"/>
      <c r="X48" s="139"/>
      <c r="Y48" s="139"/>
      <c r="Z48" s="139"/>
      <c r="AA48" s="139"/>
      <c r="AB48" s="139"/>
      <c r="AC48" s="139"/>
      <c r="AD48" s="139"/>
      <c r="AE48" s="139"/>
      <c r="AF48" s="139"/>
      <c r="AG48" s="139"/>
      <c r="AH48" s="132"/>
      <c r="AI48" s="133"/>
      <c r="AJ48" s="169"/>
      <c r="AK48" s="169"/>
      <c r="AL48" s="169"/>
      <c r="AM48" s="169"/>
      <c r="AN48" s="169"/>
    </row>
    <row r="49" spans="2:40" ht="36" customHeight="1">
      <c r="B49" s="132"/>
      <c r="C49" s="140"/>
      <c r="D49" s="140"/>
      <c r="E49" s="140"/>
      <c r="F49" s="140"/>
      <c r="G49" s="140"/>
      <c r="H49" s="140"/>
      <c r="I49" s="140"/>
      <c r="J49" s="140"/>
      <c r="K49" s="140"/>
      <c r="L49" s="140"/>
      <c r="M49" s="140"/>
      <c r="N49" s="140"/>
      <c r="O49" s="140"/>
      <c r="P49" s="140"/>
      <c r="Q49" s="140"/>
      <c r="R49" s="140"/>
      <c r="S49" s="140"/>
      <c r="T49" s="140"/>
      <c r="U49" s="140"/>
      <c r="V49" s="140"/>
      <c r="W49" s="140"/>
      <c r="X49" s="140"/>
      <c r="Y49" s="140"/>
      <c r="Z49" s="140"/>
      <c r="AA49" s="140"/>
      <c r="AB49" s="140"/>
      <c r="AC49" s="140"/>
      <c r="AD49" s="140"/>
      <c r="AE49" s="140"/>
      <c r="AF49" s="140"/>
      <c r="AG49" s="140"/>
      <c r="AH49" s="132"/>
      <c r="AI49" s="133"/>
      <c r="AJ49" s="169"/>
      <c r="AK49" s="169"/>
      <c r="AL49" s="169"/>
      <c r="AM49" s="169"/>
      <c r="AN49" s="169"/>
    </row>
    <row r="50" spans="2:40" ht="36" customHeight="1">
      <c r="B50" s="132"/>
      <c r="C50" s="140"/>
      <c r="D50" s="140"/>
      <c r="E50" s="140"/>
      <c r="F50" s="140"/>
      <c r="G50" s="140"/>
      <c r="H50" s="140"/>
      <c r="I50" s="140"/>
      <c r="J50" s="140"/>
      <c r="K50" s="140"/>
      <c r="L50" s="140"/>
      <c r="M50" s="140"/>
      <c r="N50" s="140"/>
      <c r="O50" s="140"/>
      <c r="P50" s="140"/>
      <c r="Q50" s="140"/>
      <c r="R50" s="140"/>
      <c r="S50" s="140"/>
      <c r="T50" s="140"/>
      <c r="U50" s="140"/>
      <c r="V50" s="140"/>
      <c r="W50" s="140"/>
      <c r="X50" s="140"/>
      <c r="Y50" s="140"/>
      <c r="Z50" s="140"/>
      <c r="AA50" s="140"/>
      <c r="AB50" s="140"/>
      <c r="AC50" s="140"/>
      <c r="AD50" s="140"/>
      <c r="AE50" s="140"/>
      <c r="AF50" s="140"/>
      <c r="AG50" s="140"/>
      <c r="AH50" s="132"/>
      <c r="AI50" s="133"/>
      <c r="AJ50" s="169"/>
      <c r="AK50" s="169"/>
      <c r="AL50" s="169"/>
      <c r="AM50" s="169"/>
      <c r="AN50" s="169"/>
    </row>
    <row r="51" spans="2:40" ht="18" customHeight="1">
      <c r="B51" s="134" t="s">
        <v>84</v>
      </c>
      <c r="C51" s="141"/>
      <c r="D51" s="147"/>
      <c r="E51" s="147"/>
      <c r="F51" s="147" t="s">
        <v>107</v>
      </c>
      <c r="G51" s="147" t="s">
        <v>107</v>
      </c>
      <c r="H51" s="147"/>
      <c r="I51" s="147"/>
      <c r="J51" s="147"/>
      <c r="K51" s="147"/>
      <c r="L51" s="147"/>
      <c r="M51" s="147" t="s">
        <v>107</v>
      </c>
      <c r="N51" s="147" t="s">
        <v>107</v>
      </c>
      <c r="O51" s="147"/>
      <c r="P51" s="147"/>
      <c r="Q51" s="147"/>
      <c r="R51" s="147"/>
      <c r="S51" s="147"/>
      <c r="T51" s="147" t="s">
        <v>107</v>
      </c>
      <c r="U51" s="147" t="s">
        <v>107</v>
      </c>
      <c r="V51" s="147"/>
      <c r="W51" s="147"/>
      <c r="X51" s="147"/>
      <c r="Y51" s="147"/>
      <c r="Z51" s="147"/>
      <c r="AA51" s="147" t="s">
        <v>107</v>
      </c>
      <c r="AB51" s="147" t="s">
        <v>107</v>
      </c>
      <c r="AC51" s="147"/>
      <c r="AD51" s="147"/>
      <c r="AE51" s="147" t="s">
        <v>107</v>
      </c>
      <c r="AF51" s="147"/>
      <c r="AG51" s="164"/>
      <c r="AH51" s="166">
        <f>COUNTIF(C51:AG51,"○")</f>
        <v>9</v>
      </c>
      <c r="AI51" s="167">
        <f>IF(AK51-AJ51&lt;0,0,AK51-AJ51)</f>
        <v>30</v>
      </c>
      <c r="AJ51" s="132">
        <f>COUNTIF(C51:AG51,"×")</f>
        <v>0</v>
      </c>
      <c r="AK51" s="170">
        <f>DAY(EOMONTH(C46,0))</f>
        <v>30</v>
      </c>
      <c r="AL51" s="132">
        <f>COUNTIF(C52:AG52,1)</f>
        <v>8</v>
      </c>
      <c r="AM51" s="132">
        <f>COUNTIF(C52:AG52,2)</f>
        <v>0</v>
      </c>
      <c r="AN51" s="132" t="str">
        <f>IF(AH51&gt;=AL51,"○","×")</f>
        <v>○</v>
      </c>
    </row>
    <row r="52" spans="2:40" ht="18" customHeight="1" outlineLevel="1">
      <c r="B52" s="132"/>
      <c r="C52" s="142">
        <f t="shared" ref="C52:AG52" si="14">IF(C51="×",IF(C47=1,2,0)+IF(C47=7,2,0),IF(C47=1,1,0)+IF(C47=7,1,0))</f>
        <v>0</v>
      </c>
      <c r="D52" s="142">
        <f t="shared" si="14"/>
        <v>0</v>
      </c>
      <c r="E52" s="142">
        <f t="shared" si="14"/>
        <v>0</v>
      </c>
      <c r="F52" s="142">
        <f t="shared" si="14"/>
        <v>1</v>
      </c>
      <c r="G52" s="142">
        <f t="shared" si="14"/>
        <v>1</v>
      </c>
      <c r="H52" s="142">
        <f t="shared" si="14"/>
        <v>0</v>
      </c>
      <c r="I52" s="142">
        <f t="shared" si="14"/>
        <v>0</v>
      </c>
      <c r="J52" s="142">
        <f t="shared" si="14"/>
        <v>0</v>
      </c>
      <c r="K52" s="142">
        <f t="shared" si="14"/>
        <v>0</v>
      </c>
      <c r="L52" s="142">
        <f t="shared" si="14"/>
        <v>0</v>
      </c>
      <c r="M52" s="142">
        <f t="shared" si="14"/>
        <v>1</v>
      </c>
      <c r="N52" s="142">
        <f t="shared" si="14"/>
        <v>1</v>
      </c>
      <c r="O52" s="142">
        <f t="shared" si="14"/>
        <v>0</v>
      </c>
      <c r="P52" s="142">
        <f t="shared" si="14"/>
        <v>0</v>
      </c>
      <c r="Q52" s="142">
        <f t="shared" si="14"/>
        <v>0</v>
      </c>
      <c r="R52" s="142">
        <f t="shared" si="14"/>
        <v>0</v>
      </c>
      <c r="S52" s="142">
        <f t="shared" si="14"/>
        <v>0</v>
      </c>
      <c r="T52" s="142">
        <f t="shared" si="14"/>
        <v>1</v>
      </c>
      <c r="U52" s="142">
        <f t="shared" si="14"/>
        <v>1</v>
      </c>
      <c r="V52" s="142">
        <f t="shared" si="14"/>
        <v>0</v>
      </c>
      <c r="W52" s="142">
        <f t="shared" si="14"/>
        <v>0</v>
      </c>
      <c r="X52" s="142">
        <f t="shared" si="14"/>
        <v>0</v>
      </c>
      <c r="Y52" s="142">
        <f t="shared" si="14"/>
        <v>0</v>
      </c>
      <c r="Z52" s="142">
        <f t="shared" si="14"/>
        <v>0</v>
      </c>
      <c r="AA52" s="142">
        <f t="shared" si="14"/>
        <v>1</v>
      </c>
      <c r="AB52" s="142">
        <f t="shared" si="14"/>
        <v>1</v>
      </c>
      <c r="AC52" s="142">
        <f t="shared" si="14"/>
        <v>0</v>
      </c>
      <c r="AD52" s="142">
        <f t="shared" si="14"/>
        <v>0</v>
      </c>
      <c r="AE52" s="142">
        <f t="shared" si="14"/>
        <v>0</v>
      </c>
      <c r="AF52" s="142">
        <f t="shared" si="14"/>
        <v>0</v>
      </c>
      <c r="AG52" s="142">
        <f t="shared" si="14"/>
        <v>0</v>
      </c>
      <c r="AH52" s="151"/>
      <c r="AI52" s="168"/>
      <c r="AJ52" s="151"/>
      <c r="AK52" s="171"/>
      <c r="AL52" s="151"/>
      <c r="AM52" s="151"/>
      <c r="AN52" s="151"/>
    </row>
    <row r="53" spans="2:40" ht="18" customHeight="1" collapsed="1"/>
    <row r="54" spans="2:40" ht="18" customHeight="1">
      <c r="B54" s="132" t="s">
        <v>79</v>
      </c>
      <c r="C54" s="136">
        <f>C55</f>
        <v>46143</v>
      </c>
      <c r="D54" s="146"/>
      <c r="E54" s="146"/>
      <c r="F54" s="146"/>
      <c r="G54" s="146"/>
      <c r="H54" s="146"/>
      <c r="I54" s="146"/>
      <c r="J54" s="146"/>
      <c r="K54" s="146"/>
      <c r="L54" s="146"/>
      <c r="M54" s="146"/>
      <c r="N54" s="146"/>
      <c r="O54" s="146"/>
      <c r="P54" s="146"/>
      <c r="Q54" s="146"/>
      <c r="R54" s="146"/>
      <c r="S54" s="146"/>
      <c r="T54" s="146"/>
      <c r="U54" s="146"/>
      <c r="V54" s="146"/>
      <c r="W54" s="146"/>
      <c r="X54" s="146"/>
      <c r="Y54" s="146"/>
      <c r="Z54" s="146"/>
      <c r="AA54" s="146"/>
      <c r="AB54" s="146"/>
      <c r="AC54" s="146"/>
      <c r="AD54" s="146"/>
      <c r="AE54" s="146"/>
      <c r="AF54" s="146"/>
      <c r="AG54" s="163"/>
      <c r="AH54" s="133" t="s">
        <v>94</v>
      </c>
      <c r="AI54" s="133" t="s">
        <v>95</v>
      </c>
      <c r="AJ54" s="169" t="s">
        <v>96</v>
      </c>
      <c r="AK54" s="169" t="s">
        <v>97</v>
      </c>
      <c r="AL54" s="169" t="s">
        <v>111</v>
      </c>
      <c r="AM54" s="169" t="s">
        <v>113</v>
      </c>
      <c r="AN54" s="169" t="s">
        <v>86</v>
      </c>
    </row>
    <row r="55" spans="2:40" ht="18" customHeight="1">
      <c r="B55" s="132" t="s">
        <v>81</v>
      </c>
      <c r="C55" s="137">
        <f>EDATE(C46,1)</f>
        <v>46143</v>
      </c>
      <c r="D55" s="137">
        <f t="shared" ref="D55:AD55" si="15">C55+1</f>
        <v>46144</v>
      </c>
      <c r="E55" s="137">
        <f t="shared" si="15"/>
        <v>46145</v>
      </c>
      <c r="F55" s="137">
        <f t="shared" si="15"/>
        <v>46146</v>
      </c>
      <c r="G55" s="137">
        <f t="shared" si="15"/>
        <v>46147</v>
      </c>
      <c r="H55" s="137">
        <f t="shared" si="15"/>
        <v>46148</v>
      </c>
      <c r="I55" s="137">
        <f t="shared" si="15"/>
        <v>46149</v>
      </c>
      <c r="J55" s="137">
        <f t="shared" si="15"/>
        <v>46150</v>
      </c>
      <c r="K55" s="137">
        <f t="shared" si="15"/>
        <v>46151</v>
      </c>
      <c r="L55" s="137">
        <f t="shared" si="15"/>
        <v>46152</v>
      </c>
      <c r="M55" s="137">
        <f t="shared" si="15"/>
        <v>46153</v>
      </c>
      <c r="N55" s="137">
        <f t="shared" si="15"/>
        <v>46154</v>
      </c>
      <c r="O55" s="137">
        <f t="shared" si="15"/>
        <v>46155</v>
      </c>
      <c r="P55" s="137">
        <f t="shared" si="15"/>
        <v>46156</v>
      </c>
      <c r="Q55" s="137">
        <f t="shared" si="15"/>
        <v>46157</v>
      </c>
      <c r="R55" s="137">
        <f t="shared" si="15"/>
        <v>46158</v>
      </c>
      <c r="S55" s="137">
        <f t="shared" si="15"/>
        <v>46159</v>
      </c>
      <c r="T55" s="137">
        <f t="shared" si="15"/>
        <v>46160</v>
      </c>
      <c r="U55" s="137">
        <f t="shared" si="15"/>
        <v>46161</v>
      </c>
      <c r="V55" s="137">
        <f t="shared" si="15"/>
        <v>46162</v>
      </c>
      <c r="W55" s="137">
        <f t="shared" si="15"/>
        <v>46163</v>
      </c>
      <c r="X55" s="137">
        <f t="shared" si="15"/>
        <v>46164</v>
      </c>
      <c r="Y55" s="137">
        <f t="shared" si="15"/>
        <v>46165</v>
      </c>
      <c r="Z55" s="137">
        <f t="shared" si="15"/>
        <v>46166</v>
      </c>
      <c r="AA55" s="137">
        <f t="shared" si="15"/>
        <v>46167</v>
      </c>
      <c r="AB55" s="137">
        <f t="shared" si="15"/>
        <v>46168</v>
      </c>
      <c r="AC55" s="137">
        <f t="shared" si="15"/>
        <v>46169</v>
      </c>
      <c r="AD55" s="137">
        <f t="shared" si="15"/>
        <v>46170</v>
      </c>
      <c r="AE55" s="137">
        <f>IFERROR(IF(DAY(AD55+1)=29,AD55+1,""),"")</f>
        <v>46171</v>
      </c>
      <c r="AF55" s="137">
        <f>IFERROR(IF(DAY(AE55+1)=30,AE55+1,""),"")</f>
        <v>46172</v>
      </c>
      <c r="AG55" s="137">
        <f>IFERROR(IF(DAY(AF55+1)=31,AF55+1,""),"")</f>
        <v>46173</v>
      </c>
      <c r="AH55" s="132"/>
      <c r="AI55" s="133"/>
      <c r="AJ55" s="169"/>
      <c r="AK55" s="169"/>
      <c r="AL55" s="169"/>
      <c r="AM55" s="169"/>
      <c r="AN55" s="169"/>
    </row>
    <row r="56" spans="2:40" ht="18" customHeight="1">
      <c r="B56" s="132" t="s">
        <v>82</v>
      </c>
      <c r="C56" s="138">
        <f t="shared" ref="C56:AD56" si="16">WEEKDAY(C55)</f>
        <v>6</v>
      </c>
      <c r="D56" s="138">
        <f t="shared" si="16"/>
        <v>7</v>
      </c>
      <c r="E56" s="138">
        <f t="shared" si="16"/>
        <v>1</v>
      </c>
      <c r="F56" s="138">
        <f t="shared" si="16"/>
        <v>2</v>
      </c>
      <c r="G56" s="138">
        <f t="shared" si="16"/>
        <v>3</v>
      </c>
      <c r="H56" s="138">
        <f t="shared" si="16"/>
        <v>4</v>
      </c>
      <c r="I56" s="138">
        <f t="shared" si="16"/>
        <v>5</v>
      </c>
      <c r="J56" s="138">
        <f t="shared" si="16"/>
        <v>6</v>
      </c>
      <c r="K56" s="138">
        <f t="shared" si="16"/>
        <v>7</v>
      </c>
      <c r="L56" s="138">
        <f t="shared" si="16"/>
        <v>1</v>
      </c>
      <c r="M56" s="138">
        <f t="shared" si="16"/>
        <v>2</v>
      </c>
      <c r="N56" s="138">
        <f t="shared" si="16"/>
        <v>3</v>
      </c>
      <c r="O56" s="138">
        <f t="shared" si="16"/>
        <v>4</v>
      </c>
      <c r="P56" s="138">
        <f t="shared" si="16"/>
        <v>5</v>
      </c>
      <c r="Q56" s="138">
        <f t="shared" si="16"/>
        <v>6</v>
      </c>
      <c r="R56" s="138">
        <f t="shared" si="16"/>
        <v>7</v>
      </c>
      <c r="S56" s="138">
        <f t="shared" si="16"/>
        <v>1</v>
      </c>
      <c r="T56" s="138">
        <f t="shared" si="16"/>
        <v>2</v>
      </c>
      <c r="U56" s="138">
        <f t="shared" si="16"/>
        <v>3</v>
      </c>
      <c r="V56" s="138">
        <f t="shared" si="16"/>
        <v>4</v>
      </c>
      <c r="W56" s="138">
        <f t="shared" si="16"/>
        <v>5</v>
      </c>
      <c r="X56" s="138">
        <f t="shared" si="16"/>
        <v>6</v>
      </c>
      <c r="Y56" s="138">
        <f t="shared" si="16"/>
        <v>7</v>
      </c>
      <c r="Z56" s="138">
        <f t="shared" si="16"/>
        <v>1</v>
      </c>
      <c r="AA56" s="138">
        <f t="shared" si="16"/>
        <v>2</v>
      </c>
      <c r="AB56" s="138">
        <f t="shared" si="16"/>
        <v>3</v>
      </c>
      <c r="AC56" s="138">
        <f t="shared" si="16"/>
        <v>4</v>
      </c>
      <c r="AD56" s="138">
        <f t="shared" si="16"/>
        <v>5</v>
      </c>
      <c r="AE56" s="138">
        <f>IFERROR(WEEKDAY(AE55),"")</f>
        <v>6</v>
      </c>
      <c r="AF56" s="138">
        <f>IFERROR(WEEKDAY(AF55),"")</f>
        <v>7</v>
      </c>
      <c r="AG56" s="138">
        <f>IFERROR(WEEKDAY(AG55),"")</f>
        <v>1</v>
      </c>
      <c r="AH56" s="132"/>
      <c r="AI56" s="133"/>
      <c r="AJ56" s="169"/>
      <c r="AK56" s="169"/>
      <c r="AL56" s="169"/>
      <c r="AM56" s="169"/>
      <c r="AN56" s="169"/>
    </row>
    <row r="57" spans="2:40" ht="36" customHeight="1">
      <c r="B57" s="133" t="s">
        <v>83</v>
      </c>
      <c r="C57" s="139"/>
      <c r="D57" s="139"/>
      <c r="E57" s="139"/>
      <c r="F57" s="139"/>
      <c r="G57" s="139"/>
      <c r="H57" s="139"/>
      <c r="I57" s="139"/>
      <c r="J57" s="139"/>
      <c r="K57" s="139"/>
      <c r="L57" s="139"/>
      <c r="M57" s="139"/>
      <c r="N57" s="139"/>
      <c r="O57" s="139"/>
      <c r="P57" s="139"/>
      <c r="Q57" s="139"/>
      <c r="R57" s="139"/>
      <c r="S57" s="139"/>
      <c r="T57" s="139"/>
      <c r="U57" s="139"/>
      <c r="V57" s="139"/>
      <c r="W57" s="139"/>
      <c r="X57" s="139"/>
      <c r="Y57" s="139"/>
      <c r="Z57" s="139"/>
      <c r="AA57" s="139"/>
      <c r="AB57" s="139"/>
      <c r="AC57" s="139"/>
      <c r="AD57" s="139"/>
      <c r="AE57" s="139"/>
      <c r="AF57" s="139"/>
      <c r="AG57" s="139"/>
      <c r="AH57" s="132"/>
      <c r="AI57" s="133"/>
      <c r="AJ57" s="169"/>
      <c r="AK57" s="169"/>
      <c r="AL57" s="169"/>
      <c r="AM57" s="169"/>
      <c r="AN57" s="169"/>
    </row>
    <row r="58" spans="2:40" ht="36" customHeight="1">
      <c r="B58" s="132"/>
      <c r="C58" s="140"/>
      <c r="D58" s="140"/>
      <c r="E58" s="140"/>
      <c r="F58" s="140"/>
      <c r="G58" s="140"/>
      <c r="H58" s="140"/>
      <c r="I58" s="140"/>
      <c r="J58" s="140"/>
      <c r="K58" s="140"/>
      <c r="L58" s="140"/>
      <c r="M58" s="140"/>
      <c r="N58" s="140"/>
      <c r="O58" s="140"/>
      <c r="P58" s="140"/>
      <c r="Q58" s="140"/>
      <c r="R58" s="140"/>
      <c r="S58" s="140"/>
      <c r="T58" s="140"/>
      <c r="U58" s="140"/>
      <c r="V58" s="140"/>
      <c r="W58" s="140"/>
      <c r="X58" s="140"/>
      <c r="Y58" s="140"/>
      <c r="Z58" s="140"/>
      <c r="AA58" s="140"/>
      <c r="AB58" s="140"/>
      <c r="AC58" s="140"/>
      <c r="AD58" s="140"/>
      <c r="AE58" s="140"/>
      <c r="AF58" s="140"/>
      <c r="AG58" s="140"/>
      <c r="AH58" s="132"/>
      <c r="AI58" s="133"/>
      <c r="AJ58" s="169"/>
      <c r="AK58" s="169"/>
      <c r="AL58" s="169"/>
      <c r="AM58" s="169"/>
      <c r="AN58" s="169"/>
    </row>
    <row r="59" spans="2:40" ht="36" customHeight="1">
      <c r="B59" s="132"/>
      <c r="C59" s="140"/>
      <c r="D59" s="140"/>
      <c r="E59" s="140"/>
      <c r="F59" s="140"/>
      <c r="G59" s="140"/>
      <c r="H59" s="140"/>
      <c r="I59" s="140"/>
      <c r="J59" s="140"/>
      <c r="K59" s="140"/>
      <c r="L59" s="140"/>
      <c r="M59" s="140"/>
      <c r="N59" s="140"/>
      <c r="O59" s="140"/>
      <c r="P59" s="140"/>
      <c r="Q59" s="140"/>
      <c r="R59" s="140"/>
      <c r="S59" s="140"/>
      <c r="T59" s="140"/>
      <c r="U59" s="140"/>
      <c r="V59" s="140"/>
      <c r="W59" s="140"/>
      <c r="X59" s="140"/>
      <c r="Y59" s="140"/>
      <c r="Z59" s="140"/>
      <c r="AA59" s="140"/>
      <c r="AB59" s="140"/>
      <c r="AC59" s="140"/>
      <c r="AD59" s="140"/>
      <c r="AE59" s="140"/>
      <c r="AF59" s="140"/>
      <c r="AG59" s="140"/>
      <c r="AH59" s="132"/>
      <c r="AI59" s="133"/>
      <c r="AJ59" s="169"/>
      <c r="AK59" s="169"/>
      <c r="AL59" s="169"/>
      <c r="AM59" s="169"/>
      <c r="AN59" s="169"/>
    </row>
    <row r="60" spans="2:40" ht="18" customHeight="1">
      <c r="B60" s="134" t="s">
        <v>84</v>
      </c>
      <c r="C60" s="141"/>
      <c r="D60" s="147" t="s">
        <v>107</v>
      </c>
      <c r="E60" s="147" t="s">
        <v>107</v>
      </c>
      <c r="F60" s="147" t="s">
        <v>107</v>
      </c>
      <c r="G60" s="147" t="s">
        <v>107</v>
      </c>
      <c r="H60" s="147" t="s">
        <v>107</v>
      </c>
      <c r="I60" s="147"/>
      <c r="J60" s="147"/>
      <c r="K60" s="147" t="s">
        <v>107</v>
      </c>
      <c r="L60" s="147" t="s">
        <v>107</v>
      </c>
      <c r="M60" s="147"/>
      <c r="N60" s="147"/>
      <c r="O60" s="147"/>
      <c r="P60" s="147"/>
      <c r="Q60" s="147"/>
      <c r="R60" s="147" t="s">
        <v>107</v>
      </c>
      <c r="S60" s="147" t="s">
        <v>107</v>
      </c>
      <c r="T60" s="147"/>
      <c r="U60" s="147"/>
      <c r="V60" s="147"/>
      <c r="W60" s="147"/>
      <c r="X60" s="147"/>
      <c r="Y60" s="147" t="s">
        <v>107</v>
      </c>
      <c r="Z60" s="147" t="s">
        <v>107</v>
      </c>
      <c r="AA60" s="147"/>
      <c r="AB60" s="147"/>
      <c r="AC60" s="147"/>
      <c r="AD60" s="147"/>
      <c r="AE60" s="147"/>
      <c r="AF60" s="147" t="s">
        <v>107</v>
      </c>
      <c r="AG60" s="164" t="s">
        <v>107</v>
      </c>
      <c r="AH60" s="166">
        <f>COUNTIF(C60:AG60,"○")</f>
        <v>13</v>
      </c>
      <c r="AI60" s="167">
        <f>IF(AK60-AJ60&lt;0,0,AK60-AJ60)</f>
        <v>31</v>
      </c>
      <c r="AJ60" s="132">
        <f>COUNTIF(C60:AG60,"×")</f>
        <v>0</v>
      </c>
      <c r="AK60" s="170">
        <f>DAY(EOMONTH(C55,0))</f>
        <v>31</v>
      </c>
      <c r="AL60" s="132">
        <f>COUNTIF(C61:AG61,1)</f>
        <v>10</v>
      </c>
      <c r="AM60" s="132">
        <f>COUNTIF(C61:AG61,2)</f>
        <v>0</v>
      </c>
      <c r="AN60" s="132" t="str">
        <f>IF(AH60&gt;=AL60,"○","×")</f>
        <v>○</v>
      </c>
    </row>
    <row r="61" spans="2:40" ht="18" customHeight="1" outlineLevel="1">
      <c r="B61" s="132"/>
      <c r="C61" s="142">
        <f t="shared" ref="C61:AG61" si="17">IF(C60="×",IF(C56=1,2,0)+IF(C56=7,2,0),IF(C56=1,1,0)+IF(C56=7,1,0))</f>
        <v>0</v>
      </c>
      <c r="D61" s="142">
        <f t="shared" si="17"/>
        <v>1</v>
      </c>
      <c r="E61" s="142">
        <f t="shared" si="17"/>
        <v>1</v>
      </c>
      <c r="F61" s="142">
        <f t="shared" si="17"/>
        <v>0</v>
      </c>
      <c r="G61" s="142">
        <f t="shared" si="17"/>
        <v>0</v>
      </c>
      <c r="H61" s="142">
        <f t="shared" si="17"/>
        <v>0</v>
      </c>
      <c r="I61" s="142">
        <f t="shared" si="17"/>
        <v>0</v>
      </c>
      <c r="J61" s="142">
        <f t="shared" si="17"/>
        <v>0</v>
      </c>
      <c r="K61" s="142">
        <f t="shared" si="17"/>
        <v>1</v>
      </c>
      <c r="L61" s="142">
        <f t="shared" si="17"/>
        <v>1</v>
      </c>
      <c r="M61" s="142">
        <f t="shared" si="17"/>
        <v>0</v>
      </c>
      <c r="N61" s="142">
        <f t="shared" si="17"/>
        <v>0</v>
      </c>
      <c r="O61" s="142">
        <f t="shared" si="17"/>
        <v>0</v>
      </c>
      <c r="P61" s="142">
        <f t="shared" si="17"/>
        <v>0</v>
      </c>
      <c r="Q61" s="142">
        <f t="shared" si="17"/>
        <v>0</v>
      </c>
      <c r="R61" s="142">
        <f t="shared" si="17"/>
        <v>1</v>
      </c>
      <c r="S61" s="142">
        <f t="shared" si="17"/>
        <v>1</v>
      </c>
      <c r="T61" s="142">
        <f t="shared" si="17"/>
        <v>0</v>
      </c>
      <c r="U61" s="142">
        <f t="shared" si="17"/>
        <v>0</v>
      </c>
      <c r="V61" s="142">
        <f t="shared" si="17"/>
        <v>0</v>
      </c>
      <c r="W61" s="142">
        <f t="shared" si="17"/>
        <v>0</v>
      </c>
      <c r="X61" s="142">
        <f t="shared" si="17"/>
        <v>0</v>
      </c>
      <c r="Y61" s="142">
        <f t="shared" si="17"/>
        <v>1</v>
      </c>
      <c r="Z61" s="142">
        <f t="shared" si="17"/>
        <v>1</v>
      </c>
      <c r="AA61" s="142">
        <f t="shared" si="17"/>
        <v>0</v>
      </c>
      <c r="AB61" s="142">
        <f t="shared" si="17"/>
        <v>0</v>
      </c>
      <c r="AC61" s="142">
        <f t="shared" si="17"/>
        <v>0</v>
      </c>
      <c r="AD61" s="142">
        <f t="shared" si="17"/>
        <v>0</v>
      </c>
      <c r="AE61" s="142">
        <f t="shared" si="17"/>
        <v>0</v>
      </c>
      <c r="AF61" s="142">
        <f t="shared" si="17"/>
        <v>1</v>
      </c>
      <c r="AG61" s="142">
        <f t="shared" si="17"/>
        <v>1</v>
      </c>
      <c r="AH61" s="151"/>
      <c r="AI61" s="168"/>
      <c r="AJ61" s="151"/>
      <c r="AK61" s="171"/>
      <c r="AL61" s="151"/>
      <c r="AM61" s="151"/>
      <c r="AN61" s="151"/>
    </row>
    <row r="62" spans="2:40" ht="18" customHeight="1" collapsed="1"/>
    <row r="63" spans="2:40" ht="18" customHeight="1">
      <c r="B63" s="132" t="s">
        <v>79</v>
      </c>
      <c r="C63" s="136">
        <f>C64</f>
        <v>46174</v>
      </c>
      <c r="D63" s="146"/>
      <c r="E63" s="146"/>
      <c r="F63" s="146"/>
      <c r="G63" s="146"/>
      <c r="H63" s="146"/>
      <c r="I63" s="146"/>
      <c r="J63" s="146"/>
      <c r="K63" s="146"/>
      <c r="L63" s="146"/>
      <c r="M63" s="146"/>
      <c r="N63" s="146"/>
      <c r="O63" s="146"/>
      <c r="P63" s="146"/>
      <c r="Q63" s="146"/>
      <c r="R63" s="146"/>
      <c r="S63" s="146"/>
      <c r="T63" s="146"/>
      <c r="U63" s="146"/>
      <c r="V63" s="146"/>
      <c r="W63" s="146"/>
      <c r="X63" s="146"/>
      <c r="Y63" s="146"/>
      <c r="Z63" s="146"/>
      <c r="AA63" s="146"/>
      <c r="AB63" s="146"/>
      <c r="AC63" s="146"/>
      <c r="AD63" s="146"/>
      <c r="AE63" s="146"/>
      <c r="AF63" s="146"/>
      <c r="AG63" s="163"/>
      <c r="AH63" s="133" t="s">
        <v>94</v>
      </c>
      <c r="AI63" s="133" t="s">
        <v>95</v>
      </c>
      <c r="AJ63" s="169" t="s">
        <v>96</v>
      </c>
      <c r="AK63" s="169" t="s">
        <v>97</v>
      </c>
      <c r="AL63" s="169" t="s">
        <v>111</v>
      </c>
      <c r="AM63" s="169" t="s">
        <v>113</v>
      </c>
      <c r="AN63" s="169" t="s">
        <v>86</v>
      </c>
    </row>
    <row r="64" spans="2:40" ht="18" customHeight="1">
      <c r="B64" s="132" t="s">
        <v>81</v>
      </c>
      <c r="C64" s="137">
        <f>EDATE(C55,1)</f>
        <v>46174</v>
      </c>
      <c r="D64" s="137">
        <f t="shared" ref="D64:AD64" si="18">C64+1</f>
        <v>46175</v>
      </c>
      <c r="E64" s="137">
        <f t="shared" si="18"/>
        <v>46176</v>
      </c>
      <c r="F64" s="137">
        <f t="shared" si="18"/>
        <v>46177</v>
      </c>
      <c r="G64" s="137">
        <f t="shared" si="18"/>
        <v>46178</v>
      </c>
      <c r="H64" s="137">
        <f t="shared" si="18"/>
        <v>46179</v>
      </c>
      <c r="I64" s="137">
        <f t="shared" si="18"/>
        <v>46180</v>
      </c>
      <c r="J64" s="137">
        <f t="shared" si="18"/>
        <v>46181</v>
      </c>
      <c r="K64" s="137">
        <f t="shared" si="18"/>
        <v>46182</v>
      </c>
      <c r="L64" s="137">
        <f t="shared" si="18"/>
        <v>46183</v>
      </c>
      <c r="M64" s="137">
        <f t="shared" si="18"/>
        <v>46184</v>
      </c>
      <c r="N64" s="137">
        <f t="shared" si="18"/>
        <v>46185</v>
      </c>
      <c r="O64" s="137">
        <f t="shared" si="18"/>
        <v>46186</v>
      </c>
      <c r="P64" s="137">
        <f t="shared" si="18"/>
        <v>46187</v>
      </c>
      <c r="Q64" s="137">
        <f t="shared" si="18"/>
        <v>46188</v>
      </c>
      <c r="R64" s="137">
        <f t="shared" si="18"/>
        <v>46189</v>
      </c>
      <c r="S64" s="137">
        <f t="shared" si="18"/>
        <v>46190</v>
      </c>
      <c r="T64" s="137">
        <f t="shared" si="18"/>
        <v>46191</v>
      </c>
      <c r="U64" s="137">
        <f t="shared" si="18"/>
        <v>46192</v>
      </c>
      <c r="V64" s="137">
        <f t="shared" si="18"/>
        <v>46193</v>
      </c>
      <c r="W64" s="137">
        <f t="shared" si="18"/>
        <v>46194</v>
      </c>
      <c r="X64" s="137">
        <f t="shared" si="18"/>
        <v>46195</v>
      </c>
      <c r="Y64" s="137">
        <f t="shared" si="18"/>
        <v>46196</v>
      </c>
      <c r="Z64" s="137">
        <f t="shared" si="18"/>
        <v>46197</v>
      </c>
      <c r="AA64" s="137">
        <f t="shared" si="18"/>
        <v>46198</v>
      </c>
      <c r="AB64" s="137">
        <f t="shared" si="18"/>
        <v>46199</v>
      </c>
      <c r="AC64" s="137">
        <f t="shared" si="18"/>
        <v>46200</v>
      </c>
      <c r="AD64" s="137">
        <f t="shared" si="18"/>
        <v>46201</v>
      </c>
      <c r="AE64" s="137">
        <f>IFERROR(IF(DAY(AD64+1)=29,AD64+1,""),"")</f>
        <v>46202</v>
      </c>
      <c r="AF64" s="137">
        <f>IFERROR(IF(DAY(AE64+1)=30,AE64+1,""),"")</f>
        <v>46203</v>
      </c>
      <c r="AG64" s="137" t="str">
        <f>IFERROR(IF(DAY(AF64+1)=31,AF64+1,""),"")</f>
        <v/>
      </c>
      <c r="AH64" s="132"/>
      <c r="AI64" s="133"/>
      <c r="AJ64" s="169"/>
      <c r="AK64" s="169"/>
      <c r="AL64" s="169"/>
      <c r="AM64" s="169"/>
      <c r="AN64" s="169"/>
    </row>
    <row r="65" spans="2:40" ht="18" customHeight="1">
      <c r="B65" s="132" t="s">
        <v>82</v>
      </c>
      <c r="C65" s="138">
        <f t="shared" ref="C65:AD65" si="19">WEEKDAY(C64)</f>
        <v>2</v>
      </c>
      <c r="D65" s="138">
        <f t="shared" si="19"/>
        <v>3</v>
      </c>
      <c r="E65" s="138">
        <f t="shared" si="19"/>
        <v>4</v>
      </c>
      <c r="F65" s="138">
        <f t="shared" si="19"/>
        <v>5</v>
      </c>
      <c r="G65" s="138">
        <f t="shared" si="19"/>
        <v>6</v>
      </c>
      <c r="H65" s="138">
        <f t="shared" si="19"/>
        <v>7</v>
      </c>
      <c r="I65" s="138">
        <f t="shared" si="19"/>
        <v>1</v>
      </c>
      <c r="J65" s="138">
        <f t="shared" si="19"/>
        <v>2</v>
      </c>
      <c r="K65" s="138">
        <f t="shared" si="19"/>
        <v>3</v>
      </c>
      <c r="L65" s="138">
        <f t="shared" si="19"/>
        <v>4</v>
      </c>
      <c r="M65" s="138">
        <f t="shared" si="19"/>
        <v>5</v>
      </c>
      <c r="N65" s="138">
        <f t="shared" si="19"/>
        <v>6</v>
      </c>
      <c r="O65" s="138">
        <f t="shared" si="19"/>
        <v>7</v>
      </c>
      <c r="P65" s="138">
        <f t="shared" si="19"/>
        <v>1</v>
      </c>
      <c r="Q65" s="138">
        <f t="shared" si="19"/>
        <v>2</v>
      </c>
      <c r="R65" s="138">
        <f t="shared" si="19"/>
        <v>3</v>
      </c>
      <c r="S65" s="138">
        <f t="shared" si="19"/>
        <v>4</v>
      </c>
      <c r="T65" s="138">
        <f t="shared" si="19"/>
        <v>5</v>
      </c>
      <c r="U65" s="138">
        <f t="shared" si="19"/>
        <v>6</v>
      </c>
      <c r="V65" s="138">
        <f t="shared" si="19"/>
        <v>7</v>
      </c>
      <c r="W65" s="138">
        <f t="shared" si="19"/>
        <v>1</v>
      </c>
      <c r="X65" s="138">
        <f t="shared" si="19"/>
        <v>2</v>
      </c>
      <c r="Y65" s="138">
        <f t="shared" si="19"/>
        <v>3</v>
      </c>
      <c r="Z65" s="138">
        <f t="shared" si="19"/>
        <v>4</v>
      </c>
      <c r="AA65" s="138">
        <f t="shared" si="19"/>
        <v>5</v>
      </c>
      <c r="AB65" s="138">
        <f t="shared" si="19"/>
        <v>6</v>
      </c>
      <c r="AC65" s="138">
        <f t="shared" si="19"/>
        <v>7</v>
      </c>
      <c r="AD65" s="138">
        <f t="shared" si="19"/>
        <v>1</v>
      </c>
      <c r="AE65" s="138">
        <f>IFERROR(WEEKDAY(AE64),"")</f>
        <v>2</v>
      </c>
      <c r="AF65" s="138">
        <f>IFERROR(WEEKDAY(AF64),"")</f>
        <v>3</v>
      </c>
      <c r="AG65" s="138" t="str">
        <f>IFERROR(WEEKDAY(AG64),"")</f>
        <v/>
      </c>
      <c r="AH65" s="132"/>
      <c r="AI65" s="133"/>
      <c r="AJ65" s="169"/>
      <c r="AK65" s="169"/>
      <c r="AL65" s="169"/>
      <c r="AM65" s="169"/>
      <c r="AN65" s="169"/>
    </row>
    <row r="66" spans="2:40" ht="36" customHeight="1">
      <c r="B66" s="133" t="s">
        <v>83</v>
      </c>
      <c r="C66" s="139"/>
      <c r="D66" s="139"/>
      <c r="E66" s="139"/>
      <c r="F66" s="139"/>
      <c r="G66" s="139"/>
      <c r="H66" s="139"/>
      <c r="I66" s="139"/>
      <c r="J66" s="139"/>
      <c r="K66" s="139"/>
      <c r="L66" s="139"/>
      <c r="M66" s="139"/>
      <c r="N66" s="139"/>
      <c r="O66" s="139"/>
      <c r="P66" s="139"/>
      <c r="Q66" s="139"/>
      <c r="R66" s="139"/>
      <c r="S66" s="139"/>
      <c r="T66" s="139"/>
      <c r="U66" s="139"/>
      <c r="V66" s="139"/>
      <c r="W66" s="139"/>
      <c r="X66" s="139"/>
      <c r="Y66" s="139"/>
      <c r="Z66" s="139"/>
      <c r="AA66" s="139"/>
      <c r="AB66" s="139"/>
      <c r="AC66" s="139"/>
      <c r="AD66" s="139"/>
      <c r="AE66" s="139"/>
      <c r="AF66" s="139"/>
      <c r="AG66" s="139"/>
      <c r="AH66" s="132"/>
      <c r="AI66" s="133"/>
      <c r="AJ66" s="169"/>
      <c r="AK66" s="169"/>
      <c r="AL66" s="169"/>
      <c r="AM66" s="169"/>
      <c r="AN66" s="169"/>
    </row>
    <row r="67" spans="2:40" ht="36" customHeight="1">
      <c r="B67" s="132"/>
      <c r="C67" s="140"/>
      <c r="D67" s="140"/>
      <c r="E67" s="140"/>
      <c r="F67" s="140"/>
      <c r="G67" s="140"/>
      <c r="H67" s="140"/>
      <c r="I67" s="140"/>
      <c r="J67" s="140"/>
      <c r="K67" s="140"/>
      <c r="L67" s="140"/>
      <c r="M67" s="140"/>
      <c r="N67" s="140"/>
      <c r="O67" s="140"/>
      <c r="P67" s="140"/>
      <c r="Q67" s="140"/>
      <c r="R67" s="140"/>
      <c r="S67" s="140"/>
      <c r="T67" s="140"/>
      <c r="U67" s="140"/>
      <c r="V67" s="140"/>
      <c r="W67" s="140"/>
      <c r="X67" s="140"/>
      <c r="Y67" s="140"/>
      <c r="Z67" s="140"/>
      <c r="AA67" s="140"/>
      <c r="AB67" s="140"/>
      <c r="AC67" s="140"/>
      <c r="AD67" s="140"/>
      <c r="AE67" s="140"/>
      <c r="AF67" s="140"/>
      <c r="AG67" s="140"/>
      <c r="AH67" s="132"/>
      <c r="AI67" s="133"/>
      <c r="AJ67" s="169"/>
      <c r="AK67" s="169"/>
      <c r="AL67" s="169"/>
      <c r="AM67" s="169"/>
      <c r="AN67" s="169"/>
    </row>
    <row r="68" spans="2:40" ht="36" customHeight="1">
      <c r="B68" s="132"/>
      <c r="C68" s="140"/>
      <c r="D68" s="140"/>
      <c r="E68" s="140"/>
      <c r="F68" s="140"/>
      <c r="G68" s="140"/>
      <c r="H68" s="140"/>
      <c r="I68" s="140"/>
      <c r="J68" s="140"/>
      <c r="K68" s="140"/>
      <c r="L68" s="140"/>
      <c r="M68" s="140"/>
      <c r="N68" s="140"/>
      <c r="O68" s="140"/>
      <c r="P68" s="140"/>
      <c r="Q68" s="140"/>
      <c r="R68" s="140"/>
      <c r="S68" s="140"/>
      <c r="T68" s="140"/>
      <c r="U68" s="140"/>
      <c r="V68" s="140"/>
      <c r="W68" s="140"/>
      <c r="X68" s="140"/>
      <c r="Y68" s="140"/>
      <c r="Z68" s="140"/>
      <c r="AA68" s="140"/>
      <c r="AB68" s="140"/>
      <c r="AC68" s="140"/>
      <c r="AD68" s="140"/>
      <c r="AE68" s="140"/>
      <c r="AF68" s="140"/>
      <c r="AG68" s="140"/>
      <c r="AH68" s="132"/>
      <c r="AI68" s="133"/>
      <c r="AJ68" s="169"/>
      <c r="AK68" s="169"/>
      <c r="AL68" s="169"/>
      <c r="AM68" s="169"/>
      <c r="AN68" s="169"/>
    </row>
    <row r="69" spans="2:40" ht="18" customHeight="1">
      <c r="B69" s="134" t="s">
        <v>84</v>
      </c>
      <c r="C69" s="141"/>
      <c r="D69" s="147"/>
      <c r="E69" s="147"/>
      <c r="F69" s="147"/>
      <c r="G69" s="147"/>
      <c r="H69" s="147" t="s">
        <v>107</v>
      </c>
      <c r="I69" s="147" t="s">
        <v>107</v>
      </c>
      <c r="J69" s="147"/>
      <c r="K69" s="147"/>
      <c r="L69" s="147"/>
      <c r="M69" s="147"/>
      <c r="N69" s="147"/>
      <c r="O69" s="147" t="s">
        <v>107</v>
      </c>
      <c r="P69" s="147" t="s">
        <v>107</v>
      </c>
      <c r="Q69" s="147"/>
      <c r="R69" s="147"/>
      <c r="S69" s="147"/>
      <c r="T69" s="147"/>
      <c r="U69" s="147"/>
      <c r="V69" s="147" t="s">
        <v>107</v>
      </c>
      <c r="W69" s="147" t="s">
        <v>107</v>
      </c>
      <c r="X69" s="147"/>
      <c r="Y69" s="147"/>
      <c r="Z69" s="147"/>
      <c r="AA69" s="147"/>
      <c r="AB69" s="147"/>
      <c r="AC69" s="147" t="s">
        <v>107</v>
      </c>
      <c r="AD69" s="147" t="s">
        <v>107</v>
      </c>
      <c r="AE69" s="147"/>
      <c r="AF69" s="147"/>
      <c r="AG69" s="164"/>
      <c r="AH69" s="166">
        <f>COUNTIF(C69:AG69,"○")</f>
        <v>8</v>
      </c>
      <c r="AI69" s="167">
        <f>IF(AK69-AJ69&lt;0,0,AK69-AJ69)</f>
        <v>30</v>
      </c>
      <c r="AJ69" s="132">
        <f>COUNTIF(C69:AG69,"×")</f>
        <v>0</v>
      </c>
      <c r="AK69" s="170">
        <f>DAY(EOMONTH(C64,0))</f>
        <v>30</v>
      </c>
      <c r="AL69" s="132">
        <f>COUNTIF(C70:AG70,1)</f>
        <v>8</v>
      </c>
      <c r="AM69" s="132">
        <f>COUNTIF(C70:AG70,2)</f>
        <v>0</v>
      </c>
      <c r="AN69" s="132" t="str">
        <f>IF(AH69&gt;=AL69,"○","×")</f>
        <v>○</v>
      </c>
    </row>
    <row r="70" spans="2:40" ht="18" customHeight="1" outlineLevel="1">
      <c r="B70" s="132"/>
      <c r="C70" s="142">
        <f t="shared" ref="C70:AG70" si="20">IF(C69="×",IF(C65=1,2,0)+IF(C65=7,2,0),IF(C65=1,1,0)+IF(C65=7,1,0))</f>
        <v>0</v>
      </c>
      <c r="D70" s="142">
        <f t="shared" si="20"/>
        <v>0</v>
      </c>
      <c r="E70" s="142">
        <f t="shared" si="20"/>
        <v>0</v>
      </c>
      <c r="F70" s="142">
        <f t="shared" si="20"/>
        <v>0</v>
      </c>
      <c r="G70" s="142">
        <f t="shared" si="20"/>
        <v>0</v>
      </c>
      <c r="H70" s="142">
        <f t="shared" si="20"/>
        <v>1</v>
      </c>
      <c r="I70" s="142">
        <f t="shared" si="20"/>
        <v>1</v>
      </c>
      <c r="J70" s="142">
        <f t="shared" si="20"/>
        <v>0</v>
      </c>
      <c r="K70" s="142">
        <f t="shared" si="20"/>
        <v>0</v>
      </c>
      <c r="L70" s="142">
        <f t="shared" si="20"/>
        <v>0</v>
      </c>
      <c r="M70" s="142">
        <f t="shared" si="20"/>
        <v>0</v>
      </c>
      <c r="N70" s="142">
        <f t="shared" si="20"/>
        <v>0</v>
      </c>
      <c r="O70" s="142">
        <f t="shared" si="20"/>
        <v>1</v>
      </c>
      <c r="P70" s="142">
        <f t="shared" si="20"/>
        <v>1</v>
      </c>
      <c r="Q70" s="142">
        <f t="shared" si="20"/>
        <v>0</v>
      </c>
      <c r="R70" s="142">
        <f t="shared" si="20"/>
        <v>0</v>
      </c>
      <c r="S70" s="142">
        <f t="shared" si="20"/>
        <v>0</v>
      </c>
      <c r="T70" s="142">
        <f t="shared" si="20"/>
        <v>0</v>
      </c>
      <c r="U70" s="142">
        <f t="shared" si="20"/>
        <v>0</v>
      </c>
      <c r="V70" s="142">
        <f t="shared" si="20"/>
        <v>1</v>
      </c>
      <c r="W70" s="142">
        <f t="shared" si="20"/>
        <v>1</v>
      </c>
      <c r="X70" s="142">
        <f t="shared" si="20"/>
        <v>0</v>
      </c>
      <c r="Y70" s="142">
        <f t="shared" si="20"/>
        <v>0</v>
      </c>
      <c r="Z70" s="142">
        <f t="shared" si="20"/>
        <v>0</v>
      </c>
      <c r="AA70" s="142">
        <f t="shared" si="20"/>
        <v>0</v>
      </c>
      <c r="AB70" s="142">
        <f t="shared" si="20"/>
        <v>0</v>
      </c>
      <c r="AC70" s="142">
        <f t="shared" si="20"/>
        <v>1</v>
      </c>
      <c r="AD70" s="142">
        <f t="shared" si="20"/>
        <v>1</v>
      </c>
      <c r="AE70" s="142">
        <f t="shared" si="20"/>
        <v>0</v>
      </c>
      <c r="AF70" s="142">
        <f t="shared" si="20"/>
        <v>0</v>
      </c>
      <c r="AG70" s="142">
        <f t="shared" si="20"/>
        <v>0</v>
      </c>
      <c r="AH70" s="151"/>
      <c r="AI70" s="168"/>
      <c r="AJ70" s="151"/>
      <c r="AK70" s="171"/>
      <c r="AL70" s="151"/>
      <c r="AM70" s="151"/>
      <c r="AN70" s="151"/>
    </row>
    <row r="71" spans="2:40" ht="18" customHeight="1" collapsed="1"/>
    <row r="72" spans="2:40" ht="18" customHeight="1">
      <c r="B72" s="132" t="s">
        <v>79</v>
      </c>
      <c r="C72" s="136">
        <f>C73</f>
        <v>46204</v>
      </c>
      <c r="D72" s="146"/>
      <c r="E72" s="146"/>
      <c r="F72" s="146"/>
      <c r="G72" s="146"/>
      <c r="H72" s="146"/>
      <c r="I72" s="146"/>
      <c r="J72" s="146"/>
      <c r="K72" s="146"/>
      <c r="L72" s="146"/>
      <c r="M72" s="146"/>
      <c r="N72" s="146"/>
      <c r="O72" s="146"/>
      <c r="P72" s="146"/>
      <c r="Q72" s="146"/>
      <c r="R72" s="146"/>
      <c r="S72" s="146"/>
      <c r="T72" s="146"/>
      <c r="U72" s="146"/>
      <c r="V72" s="146"/>
      <c r="W72" s="146"/>
      <c r="X72" s="146"/>
      <c r="Y72" s="146"/>
      <c r="Z72" s="146"/>
      <c r="AA72" s="146"/>
      <c r="AB72" s="146"/>
      <c r="AC72" s="146"/>
      <c r="AD72" s="146"/>
      <c r="AE72" s="146"/>
      <c r="AF72" s="146"/>
      <c r="AG72" s="163"/>
      <c r="AH72" s="133" t="s">
        <v>94</v>
      </c>
      <c r="AI72" s="133" t="s">
        <v>95</v>
      </c>
      <c r="AJ72" s="169" t="s">
        <v>96</v>
      </c>
      <c r="AK72" s="169" t="s">
        <v>97</v>
      </c>
      <c r="AL72" s="169" t="s">
        <v>111</v>
      </c>
      <c r="AM72" s="169" t="s">
        <v>113</v>
      </c>
      <c r="AN72" s="169" t="s">
        <v>86</v>
      </c>
    </row>
    <row r="73" spans="2:40" ht="18" customHeight="1">
      <c r="B73" s="132" t="s">
        <v>81</v>
      </c>
      <c r="C73" s="137">
        <f>EDATE(C64,1)</f>
        <v>46204</v>
      </c>
      <c r="D73" s="137">
        <f t="shared" ref="D73:AD73" si="21">C73+1</f>
        <v>46205</v>
      </c>
      <c r="E73" s="137">
        <f t="shared" si="21"/>
        <v>46206</v>
      </c>
      <c r="F73" s="137">
        <f t="shared" si="21"/>
        <v>46207</v>
      </c>
      <c r="G73" s="137">
        <f t="shared" si="21"/>
        <v>46208</v>
      </c>
      <c r="H73" s="137">
        <f t="shared" si="21"/>
        <v>46209</v>
      </c>
      <c r="I73" s="137">
        <f t="shared" si="21"/>
        <v>46210</v>
      </c>
      <c r="J73" s="137">
        <f t="shared" si="21"/>
        <v>46211</v>
      </c>
      <c r="K73" s="137">
        <f t="shared" si="21"/>
        <v>46212</v>
      </c>
      <c r="L73" s="137">
        <f t="shared" si="21"/>
        <v>46213</v>
      </c>
      <c r="M73" s="137">
        <f t="shared" si="21"/>
        <v>46214</v>
      </c>
      <c r="N73" s="137">
        <f t="shared" si="21"/>
        <v>46215</v>
      </c>
      <c r="O73" s="137">
        <f t="shared" si="21"/>
        <v>46216</v>
      </c>
      <c r="P73" s="137">
        <f t="shared" si="21"/>
        <v>46217</v>
      </c>
      <c r="Q73" s="137">
        <f t="shared" si="21"/>
        <v>46218</v>
      </c>
      <c r="R73" s="137">
        <f t="shared" si="21"/>
        <v>46219</v>
      </c>
      <c r="S73" s="137">
        <f t="shared" si="21"/>
        <v>46220</v>
      </c>
      <c r="T73" s="137">
        <f t="shared" si="21"/>
        <v>46221</v>
      </c>
      <c r="U73" s="137">
        <f t="shared" si="21"/>
        <v>46222</v>
      </c>
      <c r="V73" s="137">
        <f t="shared" si="21"/>
        <v>46223</v>
      </c>
      <c r="W73" s="137">
        <f t="shared" si="21"/>
        <v>46224</v>
      </c>
      <c r="X73" s="137">
        <f t="shared" si="21"/>
        <v>46225</v>
      </c>
      <c r="Y73" s="137">
        <f t="shared" si="21"/>
        <v>46226</v>
      </c>
      <c r="Z73" s="137">
        <f t="shared" si="21"/>
        <v>46227</v>
      </c>
      <c r="AA73" s="137">
        <f t="shared" si="21"/>
        <v>46228</v>
      </c>
      <c r="AB73" s="137">
        <f t="shared" si="21"/>
        <v>46229</v>
      </c>
      <c r="AC73" s="137">
        <f t="shared" si="21"/>
        <v>46230</v>
      </c>
      <c r="AD73" s="137">
        <f t="shared" si="21"/>
        <v>46231</v>
      </c>
      <c r="AE73" s="137">
        <f>IFERROR(IF(DAY(AD73+1)=29,AD73+1,""),"")</f>
        <v>46232</v>
      </c>
      <c r="AF73" s="137">
        <f>IFERROR(IF(DAY(AE73+1)=30,AE73+1,""),"")</f>
        <v>46233</v>
      </c>
      <c r="AG73" s="137">
        <f>IFERROR(IF(DAY(AF73+1)=31,AF73+1,""),"")</f>
        <v>46234</v>
      </c>
      <c r="AH73" s="132"/>
      <c r="AI73" s="133"/>
      <c r="AJ73" s="169"/>
      <c r="AK73" s="169"/>
      <c r="AL73" s="169"/>
      <c r="AM73" s="169"/>
      <c r="AN73" s="169"/>
    </row>
    <row r="74" spans="2:40" ht="18" customHeight="1">
      <c r="B74" s="132" t="s">
        <v>82</v>
      </c>
      <c r="C74" s="138">
        <f t="shared" ref="C74:AD74" si="22">WEEKDAY(C73)</f>
        <v>4</v>
      </c>
      <c r="D74" s="138">
        <f t="shared" si="22"/>
        <v>5</v>
      </c>
      <c r="E74" s="138">
        <f t="shared" si="22"/>
        <v>6</v>
      </c>
      <c r="F74" s="138">
        <f t="shared" si="22"/>
        <v>7</v>
      </c>
      <c r="G74" s="138">
        <f t="shared" si="22"/>
        <v>1</v>
      </c>
      <c r="H74" s="138">
        <f t="shared" si="22"/>
        <v>2</v>
      </c>
      <c r="I74" s="138">
        <f t="shared" si="22"/>
        <v>3</v>
      </c>
      <c r="J74" s="138">
        <f t="shared" si="22"/>
        <v>4</v>
      </c>
      <c r="K74" s="138">
        <f t="shared" si="22"/>
        <v>5</v>
      </c>
      <c r="L74" s="138">
        <f t="shared" si="22"/>
        <v>6</v>
      </c>
      <c r="M74" s="138">
        <f t="shared" si="22"/>
        <v>7</v>
      </c>
      <c r="N74" s="138">
        <f t="shared" si="22"/>
        <v>1</v>
      </c>
      <c r="O74" s="138">
        <f t="shared" si="22"/>
        <v>2</v>
      </c>
      <c r="P74" s="138">
        <f t="shared" si="22"/>
        <v>3</v>
      </c>
      <c r="Q74" s="138">
        <f t="shared" si="22"/>
        <v>4</v>
      </c>
      <c r="R74" s="138">
        <f t="shared" si="22"/>
        <v>5</v>
      </c>
      <c r="S74" s="138">
        <f t="shared" si="22"/>
        <v>6</v>
      </c>
      <c r="T74" s="138">
        <f t="shared" si="22"/>
        <v>7</v>
      </c>
      <c r="U74" s="138">
        <f t="shared" si="22"/>
        <v>1</v>
      </c>
      <c r="V74" s="138">
        <f t="shared" si="22"/>
        <v>2</v>
      </c>
      <c r="W74" s="138">
        <f t="shared" si="22"/>
        <v>3</v>
      </c>
      <c r="X74" s="138">
        <f t="shared" si="22"/>
        <v>4</v>
      </c>
      <c r="Y74" s="138">
        <f t="shared" si="22"/>
        <v>5</v>
      </c>
      <c r="Z74" s="138">
        <f t="shared" si="22"/>
        <v>6</v>
      </c>
      <c r="AA74" s="138">
        <f t="shared" si="22"/>
        <v>7</v>
      </c>
      <c r="AB74" s="138">
        <f t="shared" si="22"/>
        <v>1</v>
      </c>
      <c r="AC74" s="138">
        <f t="shared" si="22"/>
        <v>2</v>
      </c>
      <c r="AD74" s="138">
        <f t="shared" si="22"/>
        <v>3</v>
      </c>
      <c r="AE74" s="138">
        <f>IFERROR(WEEKDAY(AE73),"")</f>
        <v>4</v>
      </c>
      <c r="AF74" s="138">
        <f>IFERROR(WEEKDAY(AF73),"")</f>
        <v>5</v>
      </c>
      <c r="AG74" s="138">
        <f>IFERROR(WEEKDAY(AG73),"")</f>
        <v>6</v>
      </c>
      <c r="AH74" s="132"/>
      <c r="AI74" s="133"/>
      <c r="AJ74" s="169"/>
      <c r="AK74" s="169"/>
      <c r="AL74" s="169"/>
      <c r="AM74" s="169"/>
      <c r="AN74" s="169"/>
    </row>
    <row r="75" spans="2:40" ht="36" customHeight="1">
      <c r="B75" s="133" t="s">
        <v>83</v>
      </c>
      <c r="C75" s="139"/>
      <c r="D75" s="139"/>
      <c r="E75" s="139"/>
      <c r="F75" s="139"/>
      <c r="G75" s="139"/>
      <c r="H75" s="139"/>
      <c r="I75" s="139"/>
      <c r="J75" s="139"/>
      <c r="K75" s="139"/>
      <c r="L75" s="139"/>
      <c r="M75" s="139"/>
      <c r="N75" s="139"/>
      <c r="O75" s="139"/>
      <c r="P75" s="139"/>
      <c r="Q75" s="139"/>
      <c r="R75" s="139"/>
      <c r="S75" s="139"/>
      <c r="T75" s="139"/>
      <c r="U75" s="139"/>
      <c r="V75" s="139"/>
      <c r="W75" s="139"/>
      <c r="X75" s="139"/>
      <c r="Y75" s="139"/>
      <c r="Z75" s="139"/>
      <c r="AA75" s="139"/>
      <c r="AB75" s="139"/>
      <c r="AC75" s="139"/>
      <c r="AD75" s="139"/>
      <c r="AE75" s="139"/>
      <c r="AF75" s="139"/>
      <c r="AG75" s="139"/>
      <c r="AH75" s="132"/>
      <c r="AI75" s="133"/>
      <c r="AJ75" s="169"/>
      <c r="AK75" s="169"/>
      <c r="AL75" s="169"/>
      <c r="AM75" s="169"/>
      <c r="AN75" s="169"/>
    </row>
    <row r="76" spans="2:40" ht="36" customHeight="1">
      <c r="B76" s="132"/>
      <c r="C76" s="140"/>
      <c r="D76" s="140"/>
      <c r="E76" s="140"/>
      <c r="F76" s="140"/>
      <c r="G76" s="140"/>
      <c r="H76" s="140"/>
      <c r="I76" s="140"/>
      <c r="J76" s="140"/>
      <c r="K76" s="140"/>
      <c r="L76" s="140"/>
      <c r="M76" s="140"/>
      <c r="N76" s="140"/>
      <c r="O76" s="140"/>
      <c r="P76" s="140"/>
      <c r="Q76" s="140"/>
      <c r="R76" s="140"/>
      <c r="S76" s="140"/>
      <c r="T76" s="140"/>
      <c r="U76" s="140"/>
      <c r="V76" s="140"/>
      <c r="W76" s="140"/>
      <c r="X76" s="140"/>
      <c r="Y76" s="140"/>
      <c r="Z76" s="140"/>
      <c r="AA76" s="140"/>
      <c r="AB76" s="140"/>
      <c r="AC76" s="140"/>
      <c r="AD76" s="140"/>
      <c r="AE76" s="140"/>
      <c r="AF76" s="140"/>
      <c r="AG76" s="140"/>
      <c r="AH76" s="132"/>
      <c r="AI76" s="133"/>
      <c r="AJ76" s="169"/>
      <c r="AK76" s="169"/>
      <c r="AL76" s="169"/>
      <c r="AM76" s="169"/>
      <c r="AN76" s="169"/>
    </row>
    <row r="77" spans="2:40" ht="36" customHeight="1">
      <c r="B77" s="132"/>
      <c r="C77" s="140"/>
      <c r="D77" s="140"/>
      <c r="E77" s="140"/>
      <c r="F77" s="140"/>
      <c r="G77" s="140"/>
      <c r="H77" s="140"/>
      <c r="I77" s="140"/>
      <c r="J77" s="140"/>
      <c r="K77" s="140"/>
      <c r="L77" s="140"/>
      <c r="M77" s="140"/>
      <c r="N77" s="140"/>
      <c r="O77" s="140"/>
      <c r="P77" s="140"/>
      <c r="Q77" s="140"/>
      <c r="R77" s="140"/>
      <c r="S77" s="140"/>
      <c r="T77" s="140"/>
      <c r="U77" s="140"/>
      <c r="V77" s="140"/>
      <c r="W77" s="140"/>
      <c r="X77" s="140"/>
      <c r="Y77" s="140"/>
      <c r="Z77" s="140"/>
      <c r="AA77" s="140"/>
      <c r="AB77" s="140"/>
      <c r="AC77" s="140"/>
      <c r="AD77" s="140"/>
      <c r="AE77" s="140"/>
      <c r="AF77" s="140"/>
      <c r="AG77" s="140"/>
      <c r="AH77" s="132"/>
      <c r="AI77" s="133"/>
      <c r="AJ77" s="169"/>
      <c r="AK77" s="169"/>
      <c r="AL77" s="169"/>
      <c r="AM77" s="169"/>
      <c r="AN77" s="169"/>
    </row>
    <row r="78" spans="2:40" ht="18" customHeight="1">
      <c r="B78" s="134" t="s">
        <v>84</v>
      </c>
      <c r="C78" s="141"/>
      <c r="D78" s="147"/>
      <c r="E78" s="147"/>
      <c r="F78" s="147" t="s">
        <v>107</v>
      </c>
      <c r="G78" s="147" t="s">
        <v>107</v>
      </c>
      <c r="H78" s="147"/>
      <c r="I78" s="147"/>
      <c r="J78" s="147"/>
      <c r="K78" s="147"/>
      <c r="L78" s="147"/>
      <c r="M78" s="147" t="s">
        <v>107</v>
      </c>
      <c r="N78" s="147" t="s">
        <v>107</v>
      </c>
      <c r="O78" s="147"/>
      <c r="P78" s="147"/>
      <c r="Q78" s="147"/>
      <c r="R78" s="147"/>
      <c r="S78" s="147"/>
      <c r="T78" s="147" t="s">
        <v>107</v>
      </c>
      <c r="U78" s="147" t="s">
        <v>107</v>
      </c>
      <c r="V78" s="147" t="s">
        <v>107</v>
      </c>
      <c r="W78" s="147"/>
      <c r="X78" s="147"/>
      <c r="Y78" s="147"/>
      <c r="Z78" s="147"/>
      <c r="AA78" s="147" t="s">
        <v>107</v>
      </c>
      <c r="AB78" s="147" t="s">
        <v>107</v>
      </c>
      <c r="AC78" s="147"/>
      <c r="AD78" s="147"/>
      <c r="AE78" s="147"/>
      <c r="AF78" s="147"/>
      <c r="AG78" s="164"/>
      <c r="AH78" s="166">
        <f>COUNTIF(C78:AG78,"○")</f>
        <v>9</v>
      </c>
      <c r="AI78" s="167">
        <f>IF(AK78-AJ78&lt;0,0,AK78-AJ78)</f>
        <v>31</v>
      </c>
      <c r="AJ78" s="132">
        <f>COUNTIF(C78:AG78,"×")</f>
        <v>0</v>
      </c>
      <c r="AK78" s="170">
        <f>DAY(EOMONTH(C73,0))</f>
        <v>31</v>
      </c>
      <c r="AL78" s="132">
        <f>COUNTIF(C79:AG79,1)</f>
        <v>8</v>
      </c>
      <c r="AM78" s="132">
        <f>COUNTIF(C79:AG79,2)</f>
        <v>0</v>
      </c>
      <c r="AN78" s="132" t="str">
        <f>IF(AH78&gt;=AL78,"○","×")</f>
        <v>○</v>
      </c>
    </row>
    <row r="79" spans="2:40" ht="18" customHeight="1" outlineLevel="1">
      <c r="B79" s="132"/>
      <c r="C79" s="142">
        <f t="shared" ref="C79:AG79" si="23">IF(C78="×",IF(C74=1,2,0)+IF(C74=7,2,0),IF(C74=1,1,0)+IF(C74=7,1,0))</f>
        <v>0</v>
      </c>
      <c r="D79" s="142">
        <f t="shared" si="23"/>
        <v>0</v>
      </c>
      <c r="E79" s="142">
        <f t="shared" si="23"/>
        <v>0</v>
      </c>
      <c r="F79" s="142">
        <f t="shared" si="23"/>
        <v>1</v>
      </c>
      <c r="G79" s="142">
        <f t="shared" si="23"/>
        <v>1</v>
      </c>
      <c r="H79" s="142">
        <f t="shared" si="23"/>
        <v>0</v>
      </c>
      <c r="I79" s="142">
        <f t="shared" si="23"/>
        <v>0</v>
      </c>
      <c r="J79" s="142">
        <f t="shared" si="23"/>
        <v>0</v>
      </c>
      <c r="K79" s="142">
        <f t="shared" si="23"/>
        <v>0</v>
      </c>
      <c r="L79" s="142">
        <f t="shared" si="23"/>
        <v>0</v>
      </c>
      <c r="M79" s="142">
        <f t="shared" si="23"/>
        <v>1</v>
      </c>
      <c r="N79" s="142">
        <f t="shared" si="23"/>
        <v>1</v>
      </c>
      <c r="O79" s="142">
        <f t="shared" si="23"/>
        <v>0</v>
      </c>
      <c r="P79" s="142">
        <f t="shared" si="23"/>
        <v>0</v>
      </c>
      <c r="Q79" s="142">
        <f t="shared" si="23"/>
        <v>0</v>
      </c>
      <c r="R79" s="142">
        <f t="shared" si="23"/>
        <v>0</v>
      </c>
      <c r="S79" s="142">
        <f t="shared" si="23"/>
        <v>0</v>
      </c>
      <c r="T79" s="142">
        <f t="shared" si="23"/>
        <v>1</v>
      </c>
      <c r="U79" s="142">
        <f t="shared" si="23"/>
        <v>1</v>
      </c>
      <c r="V79" s="142">
        <f t="shared" si="23"/>
        <v>0</v>
      </c>
      <c r="W79" s="142">
        <f t="shared" si="23"/>
        <v>0</v>
      </c>
      <c r="X79" s="142">
        <f t="shared" si="23"/>
        <v>0</v>
      </c>
      <c r="Y79" s="142">
        <f t="shared" si="23"/>
        <v>0</v>
      </c>
      <c r="Z79" s="142">
        <f t="shared" si="23"/>
        <v>0</v>
      </c>
      <c r="AA79" s="142">
        <f t="shared" si="23"/>
        <v>1</v>
      </c>
      <c r="AB79" s="142">
        <f t="shared" si="23"/>
        <v>1</v>
      </c>
      <c r="AC79" s="142">
        <f t="shared" si="23"/>
        <v>0</v>
      </c>
      <c r="AD79" s="142">
        <f t="shared" si="23"/>
        <v>0</v>
      </c>
      <c r="AE79" s="142">
        <f t="shared" si="23"/>
        <v>0</v>
      </c>
      <c r="AF79" s="142">
        <f t="shared" si="23"/>
        <v>0</v>
      </c>
      <c r="AG79" s="142">
        <f t="shared" si="23"/>
        <v>0</v>
      </c>
      <c r="AH79" s="151"/>
      <c r="AI79" s="168"/>
      <c r="AJ79" s="151"/>
      <c r="AK79" s="171"/>
      <c r="AL79" s="151"/>
      <c r="AM79" s="151"/>
      <c r="AN79" s="151"/>
    </row>
    <row r="80" spans="2:40" ht="18" customHeight="1" collapsed="1"/>
    <row r="81" spans="2:40" ht="18" customHeight="1">
      <c r="B81" s="132" t="s">
        <v>79</v>
      </c>
      <c r="C81" s="136">
        <f>C82</f>
        <v>46235</v>
      </c>
      <c r="D81" s="146"/>
      <c r="E81" s="146"/>
      <c r="F81" s="146"/>
      <c r="G81" s="146"/>
      <c r="H81" s="146"/>
      <c r="I81" s="146"/>
      <c r="J81" s="146"/>
      <c r="K81" s="146"/>
      <c r="L81" s="146"/>
      <c r="M81" s="146"/>
      <c r="N81" s="146"/>
      <c r="O81" s="146"/>
      <c r="P81" s="146"/>
      <c r="Q81" s="146"/>
      <c r="R81" s="146"/>
      <c r="S81" s="146"/>
      <c r="T81" s="146"/>
      <c r="U81" s="146"/>
      <c r="V81" s="146"/>
      <c r="W81" s="146"/>
      <c r="X81" s="146"/>
      <c r="Y81" s="146"/>
      <c r="Z81" s="146"/>
      <c r="AA81" s="146"/>
      <c r="AB81" s="146"/>
      <c r="AC81" s="146"/>
      <c r="AD81" s="146"/>
      <c r="AE81" s="146"/>
      <c r="AF81" s="146"/>
      <c r="AG81" s="163"/>
      <c r="AH81" s="133" t="s">
        <v>94</v>
      </c>
      <c r="AI81" s="133" t="s">
        <v>95</v>
      </c>
      <c r="AJ81" s="169" t="s">
        <v>96</v>
      </c>
      <c r="AK81" s="169" t="s">
        <v>97</v>
      </c>
      <c r="AL81" s="169" t="s">
        <v>111</v>
      </c>
      <c r="AM81" s="169" t="s">
        <v>113</v>
      </c>
      <c r="AN81" s="169" t="s">
        <v>86</v>
      </c>
    </row>
    <row r="82" spans="2:40" ht="18" customHeight="1">
      <c r="B82" s="132" t="s">
        <v>81</v>
      </c>
      <c r="C82" s="137">
        <f>EDATE(C73,1)</f>
        <v>46235</v>
      </c>
      <c r="D82" s="137">
        <f t="shared" ref="D82:AD82" si="24">C82+1</f>
        <v>46236</v>
      </c>
      <c r="E82" s="137">
        <f t="shared" si="24"/>
        <v>46237</v>
      </c>
      <c r="F82" s="137">
        <f t="shared" si="24"/>
        <v>46238</v>
      </c>
      <c r="G82" s="137">
        <f t="shared" si="24"/>
        <v>46239</v>
      </c>
      <c r="H82" s="137">
        <f t="shared" si="24"/>
        <v>46240</v>
      </c>
      <c r="I82" s="137">
        <f t="shared" si="24"/>
        <v>46241</v>
      </c>
      <c r="J82" s="137">
        <f t="shared" si="24"/>
        <v>46242</v>
      </c>
      <c r="K82" s="137">
        <f t="shared" si="24"/>
        <v>46243</v>
      </c>
      <c r="L82" s="137">
        <f t="shared" si="24"/>
        <v>46244</v>
      </c>
      <c r="M82" s="137">
        <f t="shared" si="24"/>
        <v>46245</v>
      </c>
      <c r="N82" s="137">
        <f t="shared" si="24"/>
        <v>46246</v>
      </c>
      <c r="O82" s="137">
        <f t="shared" si="24"/>
        <v>46247</v>
      </c>
      <c r="P82" s="137">
        <f t="shared" si="24"/>
        <v>46248</v>
      </c>
      <c r="Q82" s="137">
        <f t="shared" si="24"/>
        <v>46249</v>
      </c>
      <c r="R82" s="137">
        <f t="shared" si="24"/>
        <v>46250</v>
      </c>
      <c r="S82" s="137">
        <f t="shared" si="24"/>
        <v>46251</v>
      </c>
      <c r="T82" s="137">
        <f t="shared" si="24"/>
        <v>46252</v>
      </c>
      <c r="U82" s="137">
        <f t="shared" si="24"/>
        <v>46253</v>
      </c>
      <c r="V82" s="137">
        <f t="shared" si="24"/>
        <v>46254</v>
      </c>
      <c r="W82" s="137">
        <f t="shared" si="24"/>
        <v>46255</v>
      </c>
      <c r="X82" s="137">
        <f t="shared" si="24"/>
        <v>46256</v>
      </c>
      <c r="Y82" s="137">
        <f t="shared" si="24"/>
        <v>46257</v>
      </c>
      <c r="Z82" s="137">
        <f t="shared" si="24"/>
        <v>46258</v>
      </c>
      <c r="AA82" s="137">
        <f t="shared" si="24"/>
        <v>46259</v>
      </c>
      <c r="AB82" s="137">
        <f t="shared" si="24"/>
        <v>46260</v>
      </c>
      <c r="AC82" s="137">
        <f t="shared" si="24"/>
        <v>46261</v>
      </c>
      <c r="AD82" s="137">
        <f t="shared" si="24"/>
        <v>46262</v>
      </c>
      <c r="AE82" s="137">
        <f>IFERROR(IF(DAY(AD82+1)=29,AD82+1,""),"")</f>
        <v>46263</v>
      </c>
      <c r="AF82" s="137">
        <f>IFERROR(IF(DAY(AE82+1)=30,AE82+1,""),"")</f>
        <v>46264</v>
      </c>
      <c r="AG82" s="137">
        <f>IFERROR(IF(DAY(AF82+1)=31,AF82+1,""),"")</f>
        <v>46265</v>
      </c>
      <c r="AH82" s="132"/>
      <c r="AI82" s="133"/>
      <c r="AJ82" s="169"/>
      <c r="AK82" s="169"/>
      <c r="AL82" s="169"/>
      <c r="AM82" s="169"/>
      <c r="AN82" s="169"/>
    </row>
    <row r="83" spans="2:40" ht="18" customHeight="1">
      <c r="B83" s="132" t="s">
        <v>82</v>
      </c>
      <c r="C83" s="138">
        <f t="shared" ref="C83:AD83" si="25">WEEKDAY(C82)</f>
        <v>7</v>
      </c>
      <c r="D83" s="138">
        <f t="shared" si="25"/>
        <v>1</v>
      </c>
      <c r="E83" s="138">
        <f t="shared" si="25"/>
        <v>2</v>
      </c>
      <c r="F83" s="138">
        <f t="shared" si="25"/>
        <v>3</v>
      </c>
      <c r="G83" s="138">
        <f t="shared" si="25"/>
        <v>4</v>
      </c>
      <c r="H83" s="138">
        <f t="shared" si="25"/>
        <v>5</v>
      </c>
      <c r="I83" s="138">
        <f t="shared" si="25"/>
        <v>6</v>
      </c>
      <c r="J83" s="138">
        <f t="shared" si="25"/>
        <v>7</v>
      </c>
      <c r="K83" s="138">
        <f t="shared" si="25"/>
        <v>1</v>
      </c>
      <c r="L83" s="138">
        <f t="shared" si="25"/>
        <v>2</v>
      </c>
      <c r="M83" s="138">
        <f t="shared" si="25"/>
        <v>3</v>
      </c>
      <c r="N83" s="138">
        <f t="shared" si="25"/>
        <v>4</v>
      </c>
      <c r="O83" s="138">
        <f t="shared" si="25"/>
        <v>5</v>
      </c>
      <c r="P83" s="138">
        <f t="shared" si="25"/>
        <v>6</v>
      </c>
      <c r="Q83" s="138">
        <f t="shared" si="25"/>
        <v>7</v>
      </c>
      <c r="R83" s="138">
        <f t="shared" si="25"/>
        <v>1</v>
      </c>
      <c r="S83" s="138">
        <f t="shared" si="25"/>
        <v>2</v>
      </c>
      <c r="T83" s="138">
        <f t="shared" si="25"/>
        <v>3</v>
      </c>
      <c r="U83" s="138">
        <f t="shared" si="25"/>
        <v>4</v>
      </c>
      <c r="V83" s="138">
        <f t="shared" si="25"/>
        <v>5</v>
      </c>
      <c r="W83" s="138">
        <f t="shared" si="25"/>
        <v>6</v>
      </c>
      <c r="X83" s="138">
        <f t="shared" si="25"/>
        <v>7</v>
      </c>
      <c r="Y83" s="138">
        <f t="shared" si="25"/>
        <v>1</v>
      </c>
      <c r="Z83" s="138">
        <f t="shared" si="25"/>
        <v>2</v>
      </c>
      <c r="AA83" s="138">
        <f t="shared" si="25"/>
        <v>3</v>
      </c>
      <c r="AB83" s="138">
        <f t="shared" si="25"/>
        <v>4</v>
      </c>
      <c r="AC83" s="138">
        <f t="shared" si="25"/>
        <v>5</v>
      </c>
      <c r="AD83" s="138">
        <f t="shared" si="25"/>
        <v>6</v>
      </c>
      <c r="AE83" s="138">
        <f>IFERROR(WEEKDAY(AE82),"")</f>
        <v>7</v>
      </c>
      <c r="AF83" s="138">
        <f>IFERROR(WEEKDAY(AF82),"")</f>
        <v>1</v>
      </c>
      <c r="AG83" s="138">
        <f>IFERROR(WEEKDAY(AG82),"")</f>
        <v>2</v>
      </c>
      <c r="AH83" s="132"/>
      <c r="AI83" s="133"/>
      <c r="AJ83" s="169"/>
      <c r="AK83" s="169"/>
      <c r="AL83" s="169"/>
      <c r="AM83" s="169"/>
      <c r="AN83" s="169"/>
    </row>
    <row r="84" spans="2:40" ht="36" customHeight="1">
      <c r="B84" s="133" t="s">
        <v>83</v>
      </c>
      <c r="C84" s="139"/>
      <c r="D84" s="139"/>
      <c r="E84" s="139"/>
      <c r="F84" s="139"/>
      <c r="G84" s="139"/>
      <c r="H84" s="139"/>
      <c r="I84" s="139"/>
      <c r="J84" s="139"/>
      <c r="K84" s="139"/>
      <c r="L84" s="139"/>
      <c r="M84" s="139"/>
      <c r="N84" s="139"/>
      <c r="O84" s="139" t="s">
        <v>123</v>
      </c>
      <c r="P84" s="139"/>
      <c r="Q84" s="139"/>
      <c r="R84" s="139"/>
      <c r="S84" s="139"/>
      <c r="T84" s="139"/>
      <c r="U84" s="139"/>
      <c r="V84" s="139"/>
      <c r="W84" s="139"/>
      <c r="X84" s="139"/>
      <c r="Y84" s="139"/>
      <c r="Z84" s="139"/>
      <c r="AA84" s="139"/>
      <c r="AB84" s="139"/>
      <c r="AC84" s="139"/>
      <c r="AD84" s="139"/>
      <c r="AE84" s="139"/>
      <c r="AF84" s="139"/>
      <c r="AG84" s="139"/>
      <c r="AH84" s="132"/>
      <c r="AI84" s="133"/>
      <c r="AJ84" s="169"/>
      <c r="AK84" s="169"/>
      <c r="AL84" s="169"/>
      <c r="AM84" s="169"/>
      <c r="AN84" s="169"/>
    </row>
    <row r="85" spans="2:40" ht="36" customHeight="1">
      <c r="B85" s="132"/>
      <c r="C85" s="140"/>
      <c r="D85" s="140"/>
      <c r="E85" s="140"/>
      <c r="F85" s="140"/>
      <c r="G85" s="140"/>
      <c r="H85" s="140"/>
      <c r="I85" s="140"/>
      <c r="J85" s="140"/>
      <c r="K85" s="140"/>
      <c r="L85" s="140"/>
      <c r="M85" s="140"/>
      <c r="N85" s="140"/>
      <c r="O85" s="140"/>
      <c r="P85" s="140"/>
      <c r="Q85" s="140"/>
      <c r="R85" s="140"/>
      <c r="S85" s="140"/>
      <c r="T85" s="140"/>
      <c r="U85" s="140"/>
      <c r="V85" s="140"/>
      <c r="W85" s="140"/>
      <c r="X85" s="140"/>
      <c r="Y85" s="140"/>
      <c r="Z85" s="140"/>
      <c r="AA85" s="140"/>
      <c r="AB85" s="140"/>
      <c r="AC85" s="140"/>
      <c r="AD85" s="140"/>
      <c r="AE85" s="140"/>
      <c r="AF85" s="140"/>
      <c r="AG85" s="140"/>
      <c r="AH85" s="132"/>
      <c r="AI85" s="133"/>
      <c r="AJ85" s="169"/>
      <c r="AK85" s="169"/>
      <c r="AL85" s="169"/>
      <c r="AM85" s="169"/>
      <c r="AN85" s="169"/>
    </row>
    <row r="86" spans="2:40" ht="36" customHeight="1">
      <c r="B86" s="132"/>
      <c r="C86" s="140"/>
      <c r="D86" s="140"/>
      <c r="E86" s="140"/>
      <c r="F86" s="140"/>
      <c r="G86" s="140"/>
      <c r="H86" s="140"/>
      <c r="I86" s="140"/>
      <c r="J86" s="140"/>
      <c r="K86" s="140"/>
      <c r="L86" s="140"/>
      <c r="M86" s="140"/>
      <c r="N86" s="140"/>
      <c r="O86" s="140"/>
      <c r="P86" s="140"/>
      <c r="Q86" s="140"/>
      <c r="R86" s="140"/>
      <c r="S86" s="140"/>
      <c r="T86" s="140"/>
      <c r="U86" s="140"/>
      <c r="V86" s="140"/>
      <c r="W86" s="140"/>
      <c r="X86" s="140"/>
      <c r="Y86" s="140"/>
      <c r="Z86" s="140"/>
      <c r="AA86" s="140"/>
      <c r="AB86" s="140"/>
      <c r="AC86" s="140"/>
      <c r="AD86" s="140"/>
      <c r="AE86" s="140"/>
      <c r="AF86" s="140"/>
      <c r="AG86" s="140"/>
      <c r="AH86" s="132"/>
      <c r="AI86" s="133"/>
      <c r="AJ86" s="169"/>
      <c r="AK86" s="169"/>
      <c r="AL86" s="169"/>
      <c r="AM86" s="169"/>
      <c r="AN86" s="169"/>
    </row>
    <row r="87" spans="2:40" ht="18" customHeight="1">
      <c r="B87" s="134" t="s">
        <v>84</v>
      </c>
      <c r="C87" s="141" t="s">
        <v>107</v>
      </c>
      <c r="D87" s="147" t="s">
        <v>107</v>
      </c>
      <c r="E87" s="147"/>
      <c r="F87" s="147"/>
      <c r="G87" s="147"/>
      <c r="H87" s="147"/>
      <c r="I87" s="147"/>
      <c r="J87" s="147" t="s">
        <v>107</v>
      </c>
      <c r="K87" s="147" t="s">
        <v>107</v>
      </c>
      <c r="L87" s="147"/>
      <c r="M87" s="147" t="s">
        <v>107</v>
      </c>
      <c r="N87" s="147" t="s">
        <v>107</v>
      </c>
      <c r="O87" s="147" t="s">
        <v>106</v>
      </c>
      <c r="P87" s="147" t="s">
        <v>106</v>
      </c>
      <c r="Q87" s="147" t="s">
        <v>106</v>
      </c>
      <c r="R87" s="147" t="s">
        <v>107</v>
      </c>
      <c r="S87" s="147"/>
      <c r="T87" s="147"/>
      <c r="U87" s="147"/>
      <c r="V87" s="147"/>
      <c r="W87" s="147"/>
      <c r="X87" s="147" t="s">
        <v>107</v>
      </c>
      <c r="Y87" s="147" t="s">
        <v>107</v>
      </c>
      <c r="Z87" s="147"/>
      <c r="AA87" s="147"/>
      <c r="AB87" s="147"/>
      <c r="AC87" s="147"/>
      <c r="AD87" s="147"/>
      <c r="AE87" s="147" t="s">
        <v>107</v>
      </c>
      <c r="AF87" s="147" t="s">
        <v>107</v>
      </c>
      <c r="AG87" s="164"/>
      <c r="AH87" s="166">
        <f>COUNTIF(C87:AG87,"○")</f>
        <v>11</v>
      </c>
      <c r="AI87" s="167">
        <f>IF(AK87-AJ87&lt;0,0,AK87-AJ87)</f>
        <v>28</v>
      </c>
      <c r="AJ87" s="132">
        <f>COUNTIF(C87:AG87,"×")</f>
        <v>3</v>
      </c>
      <c r="AK87" s="170">
        <f>DAY(EOMONTH(C82,0))</f>
        <v>31</v>
      </c>
      <c r="AL87" s="132">
        <f>COUNTIF(C88:AG88,1)</f>
        <v>9</v>
      </c>
      <c r="AM87" s="132">
        <f>COUNTIF(C88:AG88,2)</f>
        <v>1</v>
      </c>
      <c r="AN87" s="132" t="str">
        <f>IF(AH87&gt;=AL87,"○","×")</f>
        <v>○</v>
      </c>
    </row>
    <row r="88" spans="2:40" ht="18" customHeight="1" outlineLevel="1">
      <c r="B88" s="132"/>
      <c r="C88" s="142">
        <f t="shared" ref="C88:AG88" si="26">IF(C87="×",IF(C83=1,2,0)+IF(C83=7,2,0),IF(C83=1,1,0)+IF(C83=7,1,0))</f>
        <v>1</v>
      </c>
      <c r="D88" s="142">
        <f t="shared" si="26"/>
        <v>1</v>
      </c>
      <c r="E88" s="142">
        <f t="shared" si="26"/>
        <v>0</v>
      </c>
      <c r="F88" s="142">
        <f t="shared" si="26"/>
        <v>0</v>
      </c>
      <c r="G88" s="142">
        <f t="shared" si="26"/>
        <v>0</v>
      </c>
      <c r="H88" s="142">
        <f t="shared" si="26"/>
        <v>0</v>
      </c>
      <c r="I88" s="142">
        <f t="shared" si="26"/>
        <v>0</v>
      </c>
      <c r="J88" s="142">
        <f t="shared" si="26"/>
        <v>1</v>
      </c>
      <c r="K88" s="142">
        <f t="shared" si="26"/>
        <v>1</v>
      </c>
      <c r="L88" s="142">
        <f t="shared" si="26"/>
        <v>0</v>
      </c>
      <c r="M88" s="142">
        <f t="shared" si="26"/>
        <v>0</v>
      </c>
      <c r="N88" s="142">
        <f t="shared" si="26"/>
        <v>0</v>
      </c>
      <c r="O88" s="142">
        <f t="shared" si="26"/>
        <v>0</v>
      </c>
      <c r="P88" s="142">
        <f t="shared" si="26"/>
        <v>0</v>
      </c>
      <c r="Q88" s="142">
        <f t="shared" si="26"/>
        <v>2</v>
      </c>
      <c r="R88" s="142">
        <f t="shared" si="26"/>
        <v>1</v>
      </c>
      <c r="S88" s="142">
        <f t="shared" si="26"/>
        <v>0</v>
      </c>
      <c r="T88" s="142">
        <f t="shared" si="26"/>
        <v>0</v>
      </c>
      <c r="U88" s="142">
        <f t="shared" si="26"/>
        <v>0</v>
      </c>
      <c r="V88" s="142">
        <f t="shared" si="26"/>
        <v>0</v>
      </c>
      <c r="W88" s="142">
        <f t="shared" si="26"/>
        <v>0</v>
      </c>
      <c r="X88" s="142">
        <f t="shared" si="26"/>
        <v>1</v>
      </c>
      <c r="Y88" s="142">
        <f t="shared" si="26"/>
        <v>1</v>
      </c>
      <c r="Z88" s="142">
        <f t="shared" si="26"/>
        <v>0</v>
      </c>
      <c r="AA88" s="142">
        <f t="shared" si="26"/>
        <v>0</v>
      </c>
      <c r="AB88" s="142">
        <f t="shared" si="26"/>
        <v>0</v>
      </c>
      <c r="AC88" s="142">
        <f t="shared" si="26"/>
        <v>0</v>
      </c>
      <c r="AD88" s="142">
        <f t="shared" si="26"/>
        <v>0</v>
      </c>
      <c r="AE88" s="142">
        <f t="shared" si="26"/>
        <v>1</v>
      </c>
      <c r="AF88" s="142">
        <f t="shared" si="26"/>
        <v>1</v>
      </c>
      <c r="AG88" s="142">
        <f t="shared" si="26"/>
        <v>0</v>
      </c>
      <c r="AH88" s="151"/>
      <c r="AI88" s="168"/>
      <c r="AJ88" s="151"/>
      <c r="AK88" s="171"/>
      <c r="AL88" s="151"/>
      <c r="AM88" s="151"/>
      <c r="AN88" s="151"/>
    </row>
    <row r="89" spans="2:40" ht="18" customHeight="1" collapsed="1"/>
    <row r="90" spans="2:40" ht="18" customHeight="1">
      <c r="B90" s="132" t="s">
        <v>79</v>
      </c>
      <c r="C90" s="136">
        <f>C91</f>
        <v>46266</v>
      </c>
      <c r="D90" s="146"/>
      <c r="E90" s="146"/>
      <c r="F90" s="146"/>
      <c r="G90" s="146"/>
      <c r="H90" s="146"/>
      <c r="I90" s="146"/>
      <c r="J90" s="146"/>
      <c r="K90" s="146"/>
      <c r="L90" s="146"/>
      <c r="M90" s="146"/>
      <c r="N90" s="146"/>
      <c r="O90" s="146"/>
      <c r="P90" s="146"/>
      <c r="Q90" s="146"/>
      <c r="R90" s="146"/>
      <c r="S90" s="146"/>
      <c r="T90" s="146"/>
      <c r="U90" s="146"/>
      <c r="V90" s="146"/>
      <c r="W90" s="146"/>
      <c r="X90" s="146"/>
      <c r="Y90" s="146"/>
      <c r="Z90" s="146"/>
      <c r="AA90" s="146"/>
      <c r="AB90" s="146"/>
      <c r="AC90" s="146"/>
      <c r="AD90" s="146"/>
      <c r="AE90" s="146"/>
      <c r="AF90" s="146"/>
      <c r="AG90" s="163"/>
      <c r="AH90" s="133" t="s">
        <v>94</v>
      </c>
      <c r="AI90" s="133" t="s">
        <v>95</v>
      </c>
      <c r="AJ90" s="169" t="s">
        <v>96</v>
      </c>
      <c r="AK90" s="169" t="s">
        <v>97</v>
      </c>
      <c r="AL90" s="169" t="s">
        <v>111</v>
      </c>
      <c r="AM90" s="169" t="s">
        <v>113</v>
      </c>
      <c r="AN90" s="169" t="s">
        <v>86</v>
      </c>
    </row>
    <row r="91" spans="2:40" ht="18" customHeight="1">
      <c r="B91" s="132" t="s">
        <v>81</v>
      </c>
      <c r="C91" s="137">
        <f>EDATE(C82,1)</f>
        <v>46266</v>
      </c>
      <c r="D91" s="137">
        <f t="shared" ref="D91:AD91" si="27">C91+1</f>
        <v>46267</v>
      </c>
      <c r="E91" s="137">
        <f t="shared" si="27"/>
        <v>46268</v>
      </c>
      <c r="F91" s="137">
        <f t="shared" si="27"/>
        <v>46269</v>
      </c>
      <c r="G91" s="137">
        <f t="shared" si="27"/>
        <v>46270</v>
      </c>
      <c r="H91" s="137">
        <f t="shared" si="27"/>
        <v>46271</v>
      </c>
      <c r="I91" s="137">
        <f t="shared" si="27"/>
        <v>46272</v>
      </c>
      <c r="J91" s="137">
        <f t="shared" si="27"/>
        <v>46273</v>
      </c>
      <c r="K91" s="137">
        <f t="shared" si="27"/>
        <v>46274</v>
      </c>
      <c r="L91" s="137">
        <f t="shared" si="27"/>
        <v>46275</v>
      </c>
      <c r="M91" s="137">
        <f t="shared" si="27"/>
        <v>46276</v>
      </c>
      <c r="N91" s="137">
        <f t="shared" si="27"/>
        <v>46277</v>
      </c>
      <c r="O91" s="137">
        <f t="shared" si="27"/>
        <v>46278</v>
      </c>
      <c r="P91" s="137">
        <f t="shared" si="27"/>
        <v>46279</v>
      </c>
      <c r="Q91" s="137">
        <f t="shared" si="27"/>
        <v>46280</v>
      </c>
      <c r="R91" s="137">
        <f t="shared" si="27"/>
        <v>46281</v>
      </c>
      <c r="S91" s="137">
        <f t="shared" si="27"/>
        <v>46282</v>
      </c>
      <c r="T91" s="137">
        <f t="shared" si="27"/>
        <v>46283</v>
      </c>
      <c r="U91" s="137">
        <f t="shared" si="27"/>
        <v>46284</v>
      </c>
      <c r="V91" s="137">
        <f t="shared" si="27"/>
        <v>46285</v>
      </c>
      <c r="W91" s="137">
        <f t="shared" si="27"/>
        <v>46286</v>
      </c>
      <c r="X91" s="137">
        <f t="shared" si="27"/>
        <v>46287</v>
      </c>
      <c r="Y91" s="137">
        <f t="shared" si="27"/>
        <v>46288</v>
      </c>
      <c r="Z91" s="137">
        <f t="shared" si="27"/>
        <v>46289</v>
      </c>
      <c r="AA91" s="137">
        <f t="shared" si="27"/>
        <v>46290</v>
      </c>
      <c r="AB91" s="137">
        <f t="shared" si="27"/>
        <v>46291</v>
      </c>
      <c r="AC91" s="137">
        <f t="shared" si="27"/>
        <v>46292</v>
      </c>
      <c r="AD91" s="137">
        <f t="shared" si="27"/>
        <v>46293</v>
      </c>
      <c r="AE91" s="137">
        <f>IFERROR(IF(DAY(AD91+1)=29,AD91+1,""),"")</f>
        <v>46294</v>
      </c>
      <c r="AF91" s="137">
        <f>IFERROR(IF(DAY(AE91+1)=30,AE91+1,""),"")</f>
        <v>46295</v>
      </c>
      <c r="AG91" s="137" t="str">
        <f>IFERROR(IF(DAY(AF91+1)=31,AF91+1,""),"")</f>
        <v/>
      </c>
      <c r="AH91" s="132"/>
      <c r="AI91" s="133"/>
      <c r="AJ91" s="169"/>
      <c r="AK91" s="169"/>
      <c r="AL91" s="169"/>
      <c r="AM91" s="169"/>
      <c r="AN91" s="169"/>
    </row>
    <row r="92" spans="2:40" ht="18" customHeight="1">
      <c r="B92" s="132" t="s">
        <v>82</v>
      </c>
      <c r="C92" s="138">
        <f t="shared" ref="C92:AD92" si="28">WEEKDAY(C91)</f>
        <v>3</v>
      </c>
      <c r="D92" s="138">
        <f t="shared" si="28"/>
        <v>4</v>
      </c>
      <c r="E92" s="138">
        <f t="shared" si="28"/>
        <v>5</v>
      </c>
      <c r="F92" s="138">
        <f t="shared" si="28"/>
        <v>6</v>
      </c>
      <c r="G92" s="138">
        <f t="shared" si="28"/>
        <v>7</v>
      </c>
      <c r="H92" s="138">
        <f t="shared" si="28"/>
        <v>1</v>
      </c>
      <c r="I92" s="138">
        <f t="shared" si="28"/>
        <v>2</v>
      </c>
      <c r="J92" s="138">
        <f t="shared" si="28"/>
        <v>3</v>
      </c>
      <c r="K92" s="138">
        <f t="shared" si="28"/>
        <v>4</v>
      </c>
      <c r="L92" s="138">
        <f t="shared" si="28"/>
        <v>5</v>
      </c>
      <c r="M92" s="138">
        <f t="shared" si="28"/>
        <v>6</v>
      </c>
      <c r="N92" s="138">
        <f t="shared" si="28"/>
        <v>7</v>
      </c>
      <c r="O92" s="138">
        <f t="shared" si="28"/>
        <v>1</v>
      </c>
      <c r="P92" s="138">
        <f t="shared" si="28"/>
        <v>2</v>
      </c>
      <c r="Q92" s="138">
        <f t="shared" si="28"/>
        <v>3</v>
      </c>
      <c r="R92" s="138">
        <f t="shared" si="28"/>
        <v>4</v>
      </c>
      <c r="S92" s="138">
        <f t="shared" si="28"/>
        <v>5</v>
      </c>
      <c r="T92" s="138">
        <f t="shared" si="28"/>
        <v>6</v>
      </c>
      <c r="U92" s="138">
        <f t="shared" si="28"/>
        <v>7</v>
      </c>
      <c r="V92" s="138">
        <f t="shared" si="28"/>
        <v>1</v>
      </c>
      <c r="W92" s="138">
        <f t="shared" si="28"/>
        <v>2</v>
      </c>
      <c r="X92" s="138">
        <f t="shared" si="28"/>
        <v>3</v>
      </c>
      <c r="Y92" s="138">
        <f t="shared" si="28"/>
        <v>4</v>
      </c>
      <c r="Z92" s="138">
        <f t="shared" si="28"/>
        <v>5</v>
      </c>
      <c r="AA92" s="138">
        <f t="shared" si="28"/>
        <v>6</v>
      </c>
      <c r="AB92" s="138">
        <f t="shared" si="28"/>
        <v>7</v>
      </c>
      <c r="AC92" s="138">
        <f t="shared" si="28"/>
        <v>1</v>
      </c>
      <c r="AD92" s="138">
        <f t="shared" si="28"/>
        <v>2</v>
      </c>
      <c r="AE92" s="138">
        <f>IFERROR(WEEKDAY(AE91),"")</f>
        <v>3</v>
      </c>
      <c r="AF92" s="138">
        <f>IFERROR(WEEKDAY(AF91),"")</f>
        <v>4</v>
      </c>
      <c r="AG92" s="138" t="str">
        <f>IFERROR(WEEKDAY(AG91),"")</f>
        <v/>
      </c>
      <c r="AH92" s="132"/>
      <c r="AI92" s="133"/>
      <c r="AJ92" s="169"/>
      <c r="AK92" s="169"/>
      <c r="AL92" s="169"/>
      <c r="AM92" s="169"/>
      <c r="AN92" s="169"/>
    </row>
    <row r="93" spans="2:40" ht="36" customHeight="1">
      <c r="B93" s="133" t="s">
        <v>83</v>
      </c>
      <c r="C93" s="139"/>
      <c r="D93" s="139"/>
      <c r="E93" s="139"/>
      <c r="F93" s="139"/>
      <c r="G93" s="139"/>
      <c r="H93" s="139"/>
      <c r="I93" s="139"/>
      <c r="J93" s="139"/>
      <c r="K93" s="139"/>
      <c r="L93" s="139"/>
      <c r="M93" s="139"/>
      <c r="N93" s="139"/>
      <c r="O93" s="139"/>
      <c r="P93" s="139"/>
      <c r="Q93" s="139"/>
      <c r="R93" s="139"/>
      <c r="S93" s="139"/>
      <c r="T93" s="139"/>
      <c r="U93" s="139"/>
      <c r="V93" s="139"/>
      <c r="W93" s="139"/>
      <c r="X93" s="139"/>
      <c r="Y93" s="139"/>
      <c r="Z93" s="139"/>
      <c r="AA93" s="139"/>
      <c r="AB93" s="139"/>
      <c r="AC93" s="139"/>
      <c r="AD93" s="139"/>
      <c r="AE93" s="139"/>
      <c r="AF93" s="139"/>
      <c r="AG93" s="139"/>
      <c r="AH93" s="132"/>
      <c r="AI93" s="133"/>
      <c r="AJ93" s="169"/>
      <c r="AK93" s="169"/>
      <c r="AL93" s="169"/>
      <c r="AM93" s="169"/>
      <c r="AN93" s="169"/>
    </row>
    <row r="94" spans="2:40" ht="36" customHeight="1">
      <c r="B94" s="132"/>
      <c r="C94" s="140"/>
      <c r="D94" s="140"/>
      <c r="E94" s="140"/>
      <c r="F94" s="140"/>
      <c r="G94" s="140"/>
      <c r="H94" s="140"/>
      <c r="I94" s="140"/>
      <c r="J94" s="140"/>
      <c r="K94" s="140"/>
      <c r="L94" s="140"/>
      <c r="M94" s="140"/>
      <c r="N94" s="140"/>
      <c r="O94" s="140"/>
      <c r="P94" s="140"/>
      <c r="Q94" s="140"/>
      <c r="R94" s="140"/>
      <c r="S94" s="140"/>
      <c r="T94" s="140"/>
      <c r="U94" s="140"/>
      <c r="V94" s="140"/>
      <c r="W94" s="140"/>
      <c r="X94" s="140"/>
      <c r="Y94" s="140"/>
      <c r="Z94" s="140"/>
      <c r="AA94" s="140"/>
      <c r="AB94" s="140"/>
      <c r="AC94" s="140"/>
      <c r="AD94" s="140"/>
      <c r="AE94" s="140"/>
      <c r="AF94" s="140"/>
      <c r="AG94" s="140"/>
      <c r="AH94" s="132"/>
      <c r="AI94" s="133"/>
      <c r="AJ94" s="169"/>
      <c r="AK94" s="169"/>
      <c r="AL94" s="169"/>
      <c r="AM94" s="169"/>
      <c r="AN94" s="169"/>
    </row>
    <row r="95" spans="2:40" ht="36" customHeight="1">
      <c r="B95" s="132"/>
      <c r="C95" s="140"/>
      <c r="D95" s="140"/>
      <c r="E95" s="140"/>
      <c r="F95" s="140"/>
      <c r="G95" s="140"/>
      <c r="H95" s="140"/>
      <c r="I95" s="140"/>
      <c r="J95" s="140"/>
      <c r="K95" s="140"/>
      <c r="L95" s="140"/>
      <c r="M95" s="140"/>
      <c r="N95" s="140"/>
      <c r="O95" s="140"/>
      <c r="P95" s="140"/>
      <c r="Q95" s="140"/>
      <c r="R95" s="140"/>
      <c r="S95" s="140"/>
      <c r="T95" s="140"/>
      <c r="U95" s="140"/>
      <c r="V95" s="140"/>
      <c r="W95" s="140"/>
      <c r="X95" s="140"/>
      <c r="Y95" s="140"/>
      <c r="Z95" s="140"/>
      <c r="AA95" s="140"/>
      <c r="AB95" s="140"/>
      <c r="AC95" s="140"/>
      <c r="AD95" s="140"/>
      <c r="AE95" s="140"/>
      <c r="AF95" s="140"/>
      <c r="AG95" s="140"/>
      <c r="AH95" s="132"/>
      <c r="AI95" s="133"/>
      <c r="AJ95" s="169"/>
      <c r="AK95" s="169"/>
      <c r="AL95" s="169"/>
      <c r="AM95" s="169"/>
      <c r="AN95" s="169"/>
    </row>
    <row r="96" spans="2:40" ht="18" customHeight="1">
      <c r="B96" s="134" t="s">
        <v>84</v>
      </c>
      <c r="C96" s="141"/>
      <c r="D96" s="147"/>
      <c r="E96" s="147"/>
      <c r="F96" s="147"/>
      <c r="G96" s="147" t="s">
        <v>107</v>
      </c>
      <c r="H96" s="147" t="s">
        <v>107</v>
      </c>
      <c r="I96" s="147"/>
      <c r="J96" s="147"/>
      <c r="K96" s="147"/>
      <c r="L96" s="147"/>
      <c r="M96" s="147"/>
      <c r="N96" s="147" t="s">
        <v>107</v>
      </c>
      <c r="O96" s="147" t="s">
        <v>107</v>
      </c>
      <c r="P96" s="147"/>
      <c r="Q96" s="147"/>
      <c r="R96" s="147"/>
      <c r="S96" s="147"/>
      <c r="T96" s="147"/>
      <c r="U96" s="147" t="s">
        <v>107</v>
      </c>
      <c r="V96" s="147" t="s">
        <v>107</v>
      </c>
      <c r="W96" s="147" t="s">
        <v>107</v>
      </c>
      <c r="X96" s="147" t="s">
        <v>107</v>
      </c>
      <c r="Y96" s="147" t="s">
        <v>107</v>
      </c>
      <c r="Z96" s="147"/>
      <c r="AA96" s="147"/>
      <c r="AB96" s="147" t="s">
        <v>107</v>
      </c>
      <c r="AC96" s="147" t="s">
        <v>107</v>
      </c>
      <c r="AD96" s="147"/>
      <c r="AE96" s="147"/>
      <c r="AF96" s="147"/>
      <c r="AG96" s="164"/>
      <c r="AH96" s="166">
        <f>COUNTIF(C96:AG96,"○")</f>
        <v>11</v>
      </c>
      <c r="AI96" s="167">
        <f>IF(AK96-AJ96&lt;0,0,AK96-AJ96)</f>
        <v>30</v>
      </c>
      <c r="AJ96" s="132">
        <f>COUNTIF(C96:AG96,"×")</f>
        <v>0</v>
      </c>
      <c r="AK96" s="170">
        <f>DAY(EOMONTH(C91,0))</f>
        <v>30</v>
      </c>
      <c r="AL96" s="132">
        <f>COUNTIF(C97:AG97,1)</f>
        <v>8</v>
      </c>
      <c r="AM96" s="132">
        <f>COUNTIF(C97:AG97,2)</f>
        <v>0</v>
      </c>
      <c r="AN96" s="132" t="str">
        <f>IF(AH96&gt;=AL96,"○","×")</f>
        <v>○</v>
      </c>
    </row>
    <row r="97" spans="2:40" ht="18" customHeight="1" outlineLevel="1">
      <c r="B97" s="132"/>
      <c r="C97" s="142">
        <f t="shared" ref="C97:AG97" si="29">IF(C96="×",IF(C92=1,2,0)+IF(C92=7,2,0),IF(C92=1,1,0)+IF(C92=7,1,0))</f>
        <v>0</v>
      </c>
      <c r="D97" s="142">
        <f t="shared" si="29"/>
        <v>0</v>
      </c>
      <c r="E97" s="142">
        <f t="shared" si="29"/>
        <v>0</v>
      </c>
      <c r="F97" s="142">
        <f t="shared" si="29"/>
        <v>0</v>
      </c>
      <c r="G97" s="142">
        <f t="shared" si="29"/>
        <v>1</v>
      </c>
      <c r="H97" s="142">
        <f t="shared" si="29"/>
        <v>1</v>
      </c>
      <c r="I97" s="142">
        <f t="shared" si="29"/>
        <v>0</v>
      </c>
      <c r="J97" s="142">
        <f t="shared" si="29"/>
        <v>0</v>
      </c>
      <c r="K97" s="142">
        <f t="shared" si="29"/>
        <v>0</v>
      </c>
      <c r="L97" s="142">
        <f t="shared" si="29"/>
        <v>0</v>
      </c>
      <c r="M97" s="142">
        <f t="shared" si="29"/>
        <v>0</v>
      </c>
      <c r="N97" s="142">
        <f t="shared" si="29"/>
        <v>1</v>
      </c>
      <c r="O97" s="142">
        <f t="shared" si="29"/>
        <v>1</v>
      </c>
      <c r="P97" s="142">
        <f t="shared" si="29"/>
        <v>0</v>
      </c>
      <c r="Q97" s="142">
        <f t="shared" si="29"/>
        <v>0</v>
      </c>
      <c r="R97" s="142">
        <f t="shared" si="29"/>
        <v>0</v>
      </c>
      <c r="S97" s="142">
        <f t="shared" si="29"/>
        <v>0</v>
      </c>
      <c r="T97" s="142">
        <f t="shared" si="29"/>
        <v>0</v>
      </c>
      <c r="U97" s="142">
        <f t="shared" si="29"/>
        <v>1</v>
      </c>
      <c r="V97" s="142">
        <f t="shared" si="29"/>
        <v>1</v>
      </c>
      <c r="W97" s="142">
        <f t="shared" si="29"/>
        <v>0</v>
      </c>
      <c r="X97" s="142">
        <f t="shared" si="29"/>
        <v>0</v>
      </c>
      <c r="Y97" s="142">
        <f t="shared" si="29"/>
        <v>0</v>
      </c>
      <c r="Z97" s="142">
        <f t="shared" si="29"/>
        <v>0</v>
      </c>
      <c r="AA97" s="142">
        <f t="shared" si="29"/>
        <v>0</v>
      </c>
      <c r="AB97" s="142">
        <f t="shared" si="29"/>
        <v>1</v>
      </c>
      <c r="AC97" s="142">
        <f t="shared" si="29"/>
        <v>1</v>
      </c>
      <c r="AD97" s="142">
        <f t="shared" si="29"/>
        <v>0</v>
      </c>
      <c r="AE97" s="142">
        <f t="shared" si="29"/>
        <v>0</v>
      </c>
      <c r="AF97" s="142">
        <f t="shared" si="29"/>
        <v>0</v>
      </c>
      <c r="AG97" s="142">
        <f t="shared" si="29"/>
        <v>0</v>
      </c>
      <c r="AH97" s="151"/>
      <c r="AI97" s="168"/>
      <c r="AJ97" s="151"/>
      <c r="AK97" s="171"/>
      <c r="AL97" s="151"/>
      <c r="AM97" s="151"/>
      <c r="AN97" s="151"/>
    </row>
    <row r="98" spans="2:40" ht="18" customHeight="1" collapsed="1"/>
    <row r="99" spans="2:40" ht="18" customHeight="1">
      <c r="B99" s="132" t="s">
        <v>79</v>
      </c>
      <c r="C99" s="136">
        <f>C100</f>
        <v>46296</v>
      </c>
      <c r="D99" s="146"/>
      <c r="E99" s="146"/>
      <c r="F99" s="146"/>
      <c r="G99" s="146"/>
      <c r="H99" s="146"/>
      <c r="I99" s="146"/>
      <c r="J99" s="146"/>
      <c r="K99" s="146"/>
      <c r="L99" s="146"/>
      <c r="M99" s="146"/>
      <c r="N99" s="146"/>
      <c r="O99" s="146"/>
      <c r="P99" s="146"/>
      <c r="Q99" s="146"/>
      <c r="R99" s="146"/>
      <c r="S99" s="146"/>
      <c r="T99" s="146"/>
      <c r="U99" s="146"/>
      <c r="V99" s="146"/>
      <c r="W99" s="146"/>
      <c r="X99" s="146"/>
      <c r="Y99" s="146"/>
      <c r="Z99" s="146"/>
      <c r="AA99" s="146"/>
      <c r="AB99" s="146"/>
      <c r="AC99" s="146"/>
      <c r="AD99" s="146"/>
      <c r="AE99" s="146"/>
      <c r="AF99" s="146"/>
      <c r="AG99" s="163"/>
      <c r="AH99" s="133" t="s">
        <v>94</v>
      </c>
      <c r="AI99" s="133" t="s">
        <v>95</v>
      </c>
      <c r="AJ99" s="169" t="s">
        <v>96</v>
      </c>
      <c r="AK99" s="169" t="s">
        <v>97</v>
      </c>
      <c r="AL99" s="169" t="s">
        <v>111</v>
      </c>
      <c r="AM99" s="169" t="s">
        <v>113</v>
      </c>
      <c r="AN99" s="169" t="s">
        <v>86</v>
      </c>
    </row>
    <row r="100" spans="2:40" ht="18" customHeight="1">
      <c r="B100" s="132" t="s">
        <v>81</v>
      </c>
      <c r="C100" s="137">
        <f>EDATE(C91,1)</f>
        <v>46296</v>
      </c>
      <c r="D100" s="137">
        <f t="shared" ref="D100:AD100" si="30">C100+1</f>
        <v>46297</v>
      </c>
      <c r="E100" s="137">
        <f t="shared" si="30"/>
        <v>46298</v>
      </c>
      <c r="F100" s="137">
        <f t="shared" si="30"/>
        <v>46299</v>
      </c>
      <c r="G100" s="137">
        <f t="shared" si="30"/>
        <v>46300</v>
      </c>
      <c r="H100" s="137">
        <f t="shared" si="30"/>
        <v>46301</v>
      </c>
      <c r="I100" s="137">
        <f t="shared" si="30"/>
        <v>46302</v>
      </c>
      <c r="J100" s="137">
        <f t="shared" si="30"/>
        <v>46303</v>
      </c>
      <c r="K100" s="137">
        <f t="shared" si="30"/>
        <v>46304</v>
      </c>
      <c r="L100" s="137">
        <f t="shared" si="30"/>
        <v>46305</v>
      </c>
      <c r="M100" s="137">
        <f t="shared" si="30"/>
        <v>46306</v>
      </c>
      <c r="N100" s="137">
        <f t="shared" si="30"/>
        <v>46307</v>
      </c>
      <c r="O100" s="137">
        <f t="shared" si="30"/>
        <v>46308</v>
      </c>
      <c r="P100" s="137">
        <f t="shared" si="30"/>
        <v>46309</v>
      </c>
      <c r="Q100" s="137">
        <f t="shared" si="30"/>
        <v>46310</v>
      </c>
      <c r="R100" s="137">
        <f t="shared" si="30"/>
        <v>46311</v>
      </c>
      <c r="S100" s="137">
        <f t="shared" si="30"/>
        <v>46312</v>
      </c>
      <c r="T100" s="137">
        <f t="shared" si="30"/>
        <v>46313</v>
      </c>
      <c r="U100" s="137">
        <f t="shared" si="30"/>
        <v>46314</v>
      </c>
      <c r="V100" s="137">
        <f t="shared" si="30"/>
        <v>46315</v>
      </c>
      <c r="W100" s="137">
        <f t="shared" si="30"/>
        <v>46316</v>
      </c>
      <c r="X100" s="137">
        <f t="shared" si="30"/>
        <v>46317</v>
      </c>
      <c r="Y100" s="137">
        <f t="shared" si="30"/>
        <v>46318</v>
      </c>
      <c r="Z100" s="137">
        <f t="shared" si="30"/>
        <v>46319</v>
      </c>
      <c r="AA100" s="137">
        <f t="shared" si="30"/>
        <v>46320</v>
      </c>
      <c r="AB100" s="137">
        <f t="shared" si="30"/>
        <v>46321</v>
      </c>
      <c r="AC100" s="137">
        <f t="shared" si="30"/>
        <v>46322</v>
      </c>
      <c r="AD100" s="137">
        <f t="shared" si="30"/>
        <v>46323</v>
      </c>
      <c r="AE100" s="137">
        <f>IFERROR(IF(DAY(AD100+1)=29,AD100+1,""),"")</f>
        <v>46324</v>
      </c>
      <c r="AF100" s="137">
        <f>IFERROR(IF(DAY(AE100+1)=30,AE100+1,""),"")</f>
        <v>46325</v>
      </c>
      <c r="AG100" s="137">
        <f>IFERROR(IF(DAY(AF100+1)=31,AF100+1,""),"")</f>
        <v>46326</v>
      </c>
      <c r="AH100" s="132"/>
      <c r="AI100" s="133"/>
      <c r="AJ100" s="169"/>
      <c r="AK100" s="169"/>
      <c r="AL100" s="169"/>
      <c r="AM100" s="169"/>
      <c r="AN100" s="169"/>
    </row>
    <row r="101" spans="2:40" ht="18" customHeight="1">
      <c r="B101" s="132" t="s">
        <v>82</v>
      </c>
      <c r="C101" s="138">
        <f t="shared" ref="C101:AD101" si="31">WEEKDAY(C100)</f>
        <v>5</v>
      </c>
      <c r="D101" s="138">
        <f t="shared" si="31"/>
        <v>6</v>
      </c>
      <c r="E101" s="138">
        <f t="shared" si="31"/>
        <v>7</v>
      </c>
      <c r="F101" s="138">
        <f t="shared" si="31"/>
        <v>1</v>
      </c>
      <c r="G101" s="138">
        <f t="shared" si="31"/>
        <v>2</v>
      </c>
      <c r="H101" s="138">
        <f t="shared" si="31"/>
        <v>3</v>
      </c>
      <c r="I101" s="138">
        <f t="shared" si="31"/>
        <v>4</v>
      </c>
      <c r="J101" s="138">
        <f t="shared" si="31"/>
        <v>5</v>
      </c>
      <c r="K101" s="138">
        <f t="shared" si="31"/>
        <v>6</v>
      </c>
      <c r="L101" s="138">
        <f t="shared" si="31"/>
        <v>7</v>
      </c>
      <c r="M101" s="138">
        <f t="shared" si="31"/>
        <v>1</v>
      </c>
      <c r="N101" s="138">
        <f t="shared" si="31"/>
        <v>2</v>
      </c>
      <c r="O101" s="138">
        <f t="shared" si="31"/>
        <v>3</v>
      </c>
      <c r="P101" s="138">
        <f t="shared" si="31"/>
        <v>4</v>
      </c>
      <c r="Q101" s="138">
        <f t="shared" si="31"/>
        <v>5</v>
      </c>
      <c r="R101" s="138">
        <f t="shared" si="31"/>
        <v>6</v>
      </c>
      <c r="S101" s="138">
        <f t="shared" si="31"/>
        <v>7</v>
      </c>
      <c r="T101" s="138">
        <f t="shared" si="31"/>
        <v>1</v>
      </c>
      <c r="U101" s="138">
        <f t="shared" si="31"/>
        <v>2</v>
      </c>
      <c r="V101" s="138">
        <f t="shared" si="31"/>
        <v>3</v>
      </c>
      <c r="W101" s="138">
        <f t="shared" si="31"/>
        <v>4</v>
      </c>
      <c r="X101" s="138">
        <f t="shared" si="31"/>
        <v>5</v>
      </c>
      <c r="Y101" s="138">
        <f t="shared" si="31"/>
        <v>6</v>
      </c>
      <c r="Z101" s="138">
        <f t="shared" si="31"/>
        <v>7</v>
      </c>
      <c r="AA101" s="138">
        <f t="shared" si="31"/>
        <v>1</v>
      </c>
      <c r="AB101" s="138">
        <f t="shared" si="31"/>
        <v>2</v>
      </c>
      <c r="AC101" s="138">
        <f t="shared" si="31"/>
        <v>3</v>
      </c>
      <c r="AD101" s="138">
        <f t="shared" si="31"/>
        <v>4</v>
      </c>
      <c r="AE101" s="138">
        <f>IFERROR(WEEKDAY(AE100),"")</f>
        <v>5</v>
      </c>
      <c r="AF101" s="138">
        <f>IFERROR(WEEKDAY(AF100),"")</f>
        <v>6</v>
      </c>
      <c r="AG101" s="138">
        <f>IFERROR(WEEKDAY(AG100),"")</f>
        <v>7</v>
      </c>
      <c r="AH101" s="132"/>
      <c r="AI101" s="133"/>
      <c r="AJ101" s="169"/>
      <c r="AK101" s="169"/>
      <c r="AL101" s="169"/>
      <c r="AM101" s="169"/>
      <c r="AN101" s="169"/>
    </row>
    <row r="102" spans="2:40" ht="36" customHeight="1">
      <c r="B102" s="133" t="s">
        <v>83</v>
      </c>
      <c r="C102" s="139"/>
      <c r="D102" s="139"/>
      <c r="E102" s="139"/>
      <c r="F102" s="139"/>
      <c r="G102" s="139"/>
      <c r="H102" s="139"/>
      <c r="I102" s="139"/>
      <c r="J102" s="139"/>
      <c r="K102" s="139"/>
      <c r="L102" s="139"/>
      <c r="M102" s="139"/>
      <c r="N102" s="139"/>
      <c r="O102" s="139"/>
      <c r="P102" s="139"/>
      <c r="Q102" s="139"/>
      <c r="R102" s="139"/>
      <c r="S102" s="139"/>
      <c r="T102" s="139"/>
      <c r="U102" s="139"/>
      <c r="V102" s="139"/>
      <c r="W102" s="139"/>
      <c r="X102" s="139"/>
      <c r="Y102" s="139"/>
      <c r="Z102" s="139"/>
      <c r="AA102" s="139"/>
      <c r="AB102" s="139"/>
      <c r="AC102" s="139"/>
      <c r="AD102" s="139"/>
      <c r="AE102" s="139"/>
      <c r="AF102" s="139"/>
      <c r="AG102" s="139"/>
      <c r="AH102" s="132"/>
      <c r="AI102" s="133"/>
      <c r="AJ102" s="169"/>
      <c r="AK102" s="169"/>
      <c r="AL102" s="169"/>
      <c r="AM102" s="169"/>
      <c r="AN102" s="169"/>
    </row>
    <row r="103" spans="2:40" ht="36" customHeight="1">
      <c r="B103" s="132"/>
      <c r="C103" s="140"/>
      <c r="D103" s="140"/>
      <c r="E103" s="140"/>
      <c r="F103" s="140"/>
      <c r="G103" s="140"/>
      <c r="H103" s="140"/>
      <c r="I103" s="140"/>
      <c r="J103" s="140"/>
      <c r="K103" s="140"/>
      <c r="L103" s="140"/>
      <c r="M103" s="140"/>
      <c r="N103" s="140"/>
      <c r="O103" s="140"/>
      <c r="P103" s="140"/>
      <c r="Q103" s="140"/>
      <c r="R103" s="140"/>
      <c r="S103" s="140"/>
      <c r="T103" s="140"/>
      <c r="U103" s="140"/>
      <c r="V103" s="140"/>
      <c r="W103" s="140"/>
      <c r="X103" s="140"/>
      <c r="Y103" s="140"/>
      <c r="Z103" s="140"/>
      <c r="AA103" s="140"/>
      <c r="AB103" s="140"/>
      <c r="AC103" s="140"/>
      <c r="AD103" s="140"/>
      <c r="AE103" s="140"/>
      <c r="AF103" s="140"/>
      <c r="AG103" s="140"/>
      <c r="AH103" s="132"/>
      <c r="AI103" s="133"/>
      <c r="AJ103" s="169"/>
      <c r="AK103" s="169"/>
      <c r="AL103" s="169"/>
      <c r="AM103" s="169"/>
      <c r="AN103" s="169"/>
    </row>
    <row r="104" spans="2:40" ht="36" customHeight="1">
      <c r="B104" s="132"/>
      <c r="C104" s="140"/>
      <c r="D104" s="140"/>
      <c r="E104" s="140"/>
      <c r="F104" s="140"/>
      <c r="G104" s="140"/>
      <c r="H104" s="140"/>
      <c r="I104" s="140"/>
      <c r="J104" s="140"/>
      <c r="K104" s="140"/>
      <c r="L104" s="140"/>
      <c r="M104" s="140"/>
      <c r="N104" s="140"/>
      <c r="O104" s="140"/>
      <c r="P104" s="140"/>
      <c r="Q104" s="140"/>
      <c r="R104" s="140"/>
      <c r="S104" s="140"/>
      <c r="T104" s="140"/>
      <c r="U104" s="140"/>
      <c r="V104" s="140"/>
      <c r="W104" s="140"/>
      <c r="X104" s="140"/>
      <c r="Y104" s="140"/>
      <c r="Z104" s="140"/>
      <c r="AA104" s="140"/>
      <c r="AB104" s="140"/>
      <c r="AC104" s="140"/>
      <c r="AD104" s="140"/>
      <c r="AE104" s="140"/>
      <c r="AF104" s="140"/>
      <c r="AG104" s="140"/>
      <c r="AH104" s="132"/>
      <c r="AI104" s="133"/>
      <c r="AJ104" s="169"/>
      <c r="AK104" s="169"/>
      <c r="AL104" s="169"/>
      <c r="AM104" s="169"/>
      <c r="AN104" s="169"/>
    </row>
    <row r="105" spans="2:40" ht="18" customHeight="1">
      <c r="B105" s="134" t="s">
        <v>84</v>
      </c>
      <c r="C105" s="141"/>
      <c r="D105" s="147"/>
      <c r="E105" s="147" t="s">
        <v>107</v>
      </c>
      <c r="F105" s="147" t="s">
        <v>107</v>
      </c>
      <c r="G105" s="147"/>
      <c r="H105" s="147"/>
      <c r="I105" s="147"/>
      <c r="J105" s="147"/>
      <c r="K105" s="147"/>
      <c r="L105" s="147" t="s">
        <v>107</v>
      </c>
      <c r="M105" s="147" t="s">
        <v>107</v>
      </c>
      <c r="N105" s="147" t="s">
        <v>107</v>
      </c>
      <c r="O105" s="147"/>
      <c r="P105" s="147"/>
      <c r="Q105" s="147"/>
      <c r="R105" s="147"/>
      <c r="S105" s="147" t="s">
        <v>107</v>
      </c>
      <c r="T105" s="147" t="s">
        <v>107</v>
      </c>
      <c r="U105" s="147"/>
      <c r="V105" s="147"/>
      <c r="W105" s="147"/>
      <c r="X105" s="147"/>
      <c r="Y105" s="147"/>
      <c r="Z105" s="147" t="s">
        <v>107</v>
      </c>
      <c r="AA105" s="147" t="s">
        <v>107</v>
      </c>
      <c r="AB105" s="147"/>
      <c r="AC105" s="147"/>
      <c r="AD105" s="147"/>
      <c r="AE105" s="147"/>
      <c r="AF105" s="147"/>
      <c r="AG105" s="164" t="s">
        <v>107</v>
      </c>
      <c r="AH105" s="166">
        <f>COUNTIF(C105:AG105,"○")</f>
        <v>10</v>
      </c>
      <c r="AI105" s="167">
        <f>IF(AK105-AJ105&lt;0,0,AK105-AJ105)</f>
        <v>31</v>
      </c>
      <c r="AJ105" s="132">
        <f>COUNTIF(C105:AG105,"×")</f>
        <v>0</v>
      </c>
      <c r="AK105" s="170">
        <f>DAY(EOMONTH(C100,0))</f>
        <v>31</v>
      </c>
      <c r="AL105" s="132">
        <f>COUNTIF(C106:AG106,1)</f>
        <v>9</v>
      </c>
      <c r="AM105" s="132">
        <f>COUNTIF(C106:AG106,2)</f>
        <v>0</v>
      </c>
      <c r="AN105" s="132" t="str">
        <f>IF(AH105&gt;=AL105,"○","×")</f>
        <v>○</v>
      </c>
    </row>
    <row r="106" spans="2:40" ht="18" customHeight="1" outlineLevel="1">
      <c r="B106" s="132"/>
      <c r="C106" s="142">
        <f t="shared" ref="C106:AG106" si="32">IF(C105="×",IF(C101=1,2,0)+IF(C101=7,2,0),IF(C101=1,1,0)+IF(C101=7,1,0))</f>
        <v>0</v>
      </c>
      <c r="D106" s="142">
        <f t="shared" si="32"/>
        <v>0</v>
      </c>
      <c r="E106" s="142">
        <f t="shared" si="32"/>
        <v>1</v>
      </c>
      <c r="F106" s="142">
        <f t="shared" si="32"/>
        <v>1</v>
      </c>
      <c r="G106" s="142">
        <f t="shared" si="32"/>
        <v>0</v>
      </c>
      <c r="H106" s="142">
        <f t="shared" si="32"/>
        <v>0</v>
      </c>
      <c r="I106" s="142">
        <f t="shared" si="32"/>
        <v>0</v>
      </c>
      <c r="J106" s="142">
        <f t="shared" si="32"/>
        <v>0</v>
      </c>
      <c r="K106" s="142">
        <f t="shared" si="32"/>
        <v>0</v>
      </c>
      <c r="L106" s="142">
        <f t="shared" si="32"/>
        <v>1</v>
      </c>
      <c r="M106" s="142">
        <f t="shared" si="32"/>
        <v>1</v>
      </c>
      <c r="N106" s="142">
        <f t="shared" si="32"/>
        <v>0</v>
      </c>
      <c r="O106" s="142">
        <f t="shared" si="32"/>
        <v>0</v>
      </c>
      <c r="P106" s="142">
        <f t="shared" si="32"/>
        <v>0</v>
      </c>
      <c r="Q106" s="142">
        <f t="shared" si="32"/>
        <v>0</v>
      </c>
      <c r="R106" s="142">
        <f t="shared" si="32"/>
        <v>0</v>
      </c>
      <c r="S106" s="142">
        <f t="shared" si="32"/>
        <v>1</v>
      </c>
      <c r="T106" s="142">
        <f t="shared" si="32"/>
        <v>1</v>
      </c>
      <c r="U106" s="142">
        <f t="shared" si="32"/>
        <v>0</v>
      </c>
      <c r="V106" s="142">
        <f t="shared" si="32"/>
        <v>0</v>
      </c>
      <c r="W106" s="142">
        <f t="shared" si="32"/>
        <v>0</v>
      </c>
      <c r="X106" s="142">
        <f t="shared" si="32"/>
        <v>0</v>
      </c>
      <c r="Y106" s="142">
        <f t="shared" si="32"/>
        <v>0</v>
      </c>
      <c r="Z106" s="142">
        <f t="shared" si="32"/>
        <v>1</v>
      </c>
      <c r="AA106" s="142">
        <f t="shared" si="32"/>
        <v>1</v>
      </c>
      <c r="AB106" s="142">
        <f t="shared" si="32"/>
        <v>0</v>
      </c>
      <c r="AC106" s="142">
        <f t="shared" si="32"/>
        <v>0</v>
      </c>
      <c r="AD106" s="142">
        <f t="shared" si="32"/>
        <v>0</v>
      </c>
      <c r="AE106" s="142">
        <f t="shared" si="32"/>
        <v>0</v>
      </c>
      <c r="AF106" s="142">
        <f t="shared" si="32"/>
        <v>0</v>
      </c>
      <c r="AG106" s="142">
        <f t="shared" si="32"/>
        <v>1</v>
      </c>
      <c r="AH106" s="151"/>
      <c r="AI106" s="168"/>
      <c r="AJ106" s="151"/>
      <c r="AK106" s="171"/>
      <c r="AL106" s="151"/>
      <c r="AM106" s="151"/>
      <c r="AN106" s="151"/>
    </row>
    <row r="107" spans="2:40" ht="18" customHeight="1" collapsed="1"/>
    <row r="108" spans="2:40" ht="18" customHeight="1">
      <c r="B108" s="132" t="s">
        <v>79</v>
      </c>
      <c r="C108" s="136">
        <f>C109</f>
        <v>46327</v>
      </c>
      <c r="D108" s="146"/>
      <c r="E108" s="146"/>
      <c r="F108" s="146"/>
      <c r="G108" s="146"/>
      <c r="H108" s="146"/>
      <c r="I108" s="146"/>
      <c r="J108" s="146"/>
      <c r="K108" s="146"/>
      <c r="L108" s="146"/>
      <c r="M108" s="146"/>
      <c r="N108" s="146"/>
      <c r="O108" s="146"/>
      <c r="P108" s="146"/>
      <c r="Q108" s="146"/>
      <c r="R108" s="146"/>
      <c r="S108" s="146"/>
      <c r="T108" s="146"/>
      <c r="U108" s="146"/>
      <c r="V108" s="146"/>
      <c r="W108" s="146"/>
      <c r="X108" s="146"/>
      <c r="Y108" s="146"/>
      <c r="Z108" s="146"/>
      <c r="AA108" s="146"/>
      <c r="AB108" s="146"/>
      <c r="AC108" s="146"/>
      <c r="AD108" s="146"/>
      <c r="AE108" s="146"/>
      <c r="AF108" s="146"/>
      <c r="AG108" s="163"/>
      <c r="AH108" s="133" t="s">
        <v>94</v>
      </c>
      <c r="AI108" s="133" t="s">
        <v>95</v>
      </c>
      <c r="AJ108" s="169" t="s">
        <v>96</v>
      </c>
      <c r="AK108" s="169" t="s">
        <v>97</v>
      </c>
      <c r="AL108" s="169" t="s">
        <v>111</v>
      </c>
      <c r="AM108" s="169" t="s">
        <v>113</v>
      </c>
      <c r="AN108" s="169" t="s">
        <v>86</v>
      </c>
    </row>
    <row r="109" spans="2:40" ht="18" customHeight="1">
      <c r="B109" s="132" t="s">
        <v>81</v>
      </c>
      <c r="C109" s="137">
        <f>EDATE(C100,1)</f>
        <v>46327</v>
      </c>
      <c r="D109" s="137">
        <f t="shared" ref="D109:AD109" si="33">C109+1</f>
        <v>46328</v>
      </c>
      <c r="E109" s="137">
        <f t="shared" si="33"/>
        <v>46329</v>
      </c>
      <c r="F109" s="137">
        <f t="shared" si="33"/>
        <v>46330</v>
      </c>
      <c r="G109" s="137">
        <f t="shared" si="33"/>
        <v>46331</v>
      </c>
      <c r="H109" s="137">
        <f t="shared" si="33"/>
        <v>46332</v>
      </c>
      <c r="I109" s="137">
        <f t="shared" si="33"/>
        <v>46333</v>
      </c>
      <c r="J109" s="137">
        <f t="shared" si="33"/>
        <v>46334</v>
      </c>
      <c r="K109" s="137">
        <f t="shared" si="33"/>
        <v>46335</v>
      </c>
      <c r="L109" s="137">
        <f t="shared" si="33"/>
        <v>46336</v>
      </c>
      <c r="M109" s="137">
        <f t="shared" si="33"/>
        <v>46337</v>
      </c>
      <c r="N109" s="137">
        <f t="shared" si="33"/>
        <v>46338</v>
      </c>
      <c r="O109" s="137">
        <f t="shared" si="33"/>
        <v>46339</v>
      </c>
      <c r="P109" s="137">
        <f t="shared" si="33"/>
        <v>46340</v>
      </c>
      <c r="Q109" s="137">
        <f t="shared" si="33"/>
        <v>46341</v>
      </c>
      <c r="R109" s="137">
        <f t="shared" si="33"/>
        <v>46342</v>
      </c>
      <c r="S109" s="137">
        <f t="shared" si="33"/>
        <v>46343</v>
      </c>
      <c r="T109" s="137">
        <f t="shared" si="33"/>
        <v>46344</v>
      </c>
      <c r="U109" s="137">
        <f t="shared" si="33"/>
        <v>46345</v>
      </c>
      <c r="V109" s="137">
        <f t="shared" si="33"/>
        <v>46346</v>
      </c>
      <c r="W109" s="137">
        <f t="shared" si="33"/>
        <v>46347</v>
      </c>
      <c r="X109" s="137">
        <f t="shared" si="33"/>
        <v>46348</v>
      </c>
      <c r="Y109" s="137">
        <f t="shared" si="33"/>
        <v>46349</v>
      </c>
      <c r="Z109" s="137">
        <f t="shared" si="33"/>
        <v>46350</v>
      </c>
      <c r="AA109" s="137">
        <f t="shared" si="33"/>
        <v>46351</v>
      </c>
      <c r="AB109" s="137">
        <f t="shared" si="33"/>
        <v>46352</v>
      </c>
      <c r="AC109" s="137">
        <f t="shared" si="33"/>
        <v>46353</v>
      </c>
      <c r="AD109" s="137">
        <f t="shared" si="33"/>
        <v>46354</v>
      </c>
      <c r="AE109" s="137">
        <f>IFERROR(IF(DAY(AD109+1)=29,AD109+1,""),"")</f>
        <v>46355</v>
      </c>
      <c r="AF109" s="137">
        <f>IFERROR(IF(DAY(AE109+1)=30,AE109+1,""),"")</f>
        <v>46356</v>
      </c>
      <c r="AG109" s="137" t="str">
        <f>IFERROR(IF(DAY(AF109+1)=31,AF109+1,""),"")</f>
        <v/>
      </c>
      <c r="AH109" s="132"/>
      <c r="AI109" s="133"/>
      <c r="AJ109" s="169"/>
      <c r="AK109" s="169"/>
      <c r="AL109" s="169"/>
      <c r="AM109" s="169"/>
      <c r="AN109" s="169"/>
    </row>
    <row r="110" spans="2:40" ht="18" customHeight="1">
      <c r="B110" s="132" t="s">
        <v>82</v>
      </c>
      <c r="C110" s="138">
        <f t="shared" ref="C110:AD110" si="34">WEEKDAY(C109)</f>
        <v>1</v>
      </c>
      <c r="D110" s="138">
        <f t="shared" si="34"/>
        <v>2</v>
      </c>
      <c r="E110" s="138">
        <f t="shared" si="34"/>
        <v>3</v>
      </c>
      <c r="F110" s="138">
        <f t="shared" si="34"/>
        <v>4</v>
      </c>
      <c r="G110" s="138">
        <f t="shared" si="34"/>
        <v>5</v>
      </c>
      <c r="H110" s="138">
        <f t="shared" si="34"/>
        <v>6</v>
      </c>
      <c r="I110" s="138">
        <f t="shared" si="34"/>
        <v>7</v>
      </c>
      <c r="J110" s="138">
        <f t="shared" si="34"/>
        <v>1</v>
      </c>
      <c r="K110" s="138">
        <f t="shared" si="34"/>
        <v>2</v>
      </c>
      <c r="L110" s="138">
        <f t="shared" si="34"/>
        <v>3</v>
      </c>
      <c r="M110" s="138">
        <f t="shared" si="34"/>
        <v>4</v>
      </c>
      <c r="N110" s="138">
        <f t="shared" si="34"/>
        <v>5</v>
      </c>
      <c r="O110" s="138">
        <f t="shared" si="34"/>
        <v>6</v>
      </c>
      <c r="P110" s="138">
        <f t="shared" si="34"/>
        <v>7</v>
      </c>
      <c r="Q110" s="138">
        <f t="shared" si="34"/>
        <v>1</v>
      </c>
      <c r="R110" s="138">
        <f t="shared" si="34"/>
        <v>2</v>
      </c>
      <c r="S110" s="138">
        <f t="shared" si="34"/>
        <v>3</v>
      </c>
      <c r="T110" s="138">
        <f t="shared" si="34"/>
        <v>4</v>
      </c>
      <c r="U110" s="138">
        <f t="shared" si="34"/>
        <v>5</v>
      </c>
      <c r="V110" s="138">
        <f t="shared" si="34"/>
        <v>6</v>
      </c>
      <c r="W110" s="138">
        <f t="shared" si="34"/>
        <v>7</v>
      </c>
      <c r="X110" s="138">
        <f t="shared" si="34"/>
        <v>1</v>
      </c>
      <c r="Y110" s="138">
        <f t="shared" si="34"/>
        <v>2</v>
      </c>
      <c r="Z110" s="138">
        <f t="shared" si="34"/>
        <v>3</v>
      </c>
      <c r="AA110" s="138">
        <f t="shared" si="34"/>
        <v>4</v>
      </c>
      <c r="AB110" s="138">
        <f t="shared" si="34"/>
        <v>5</v>
      </c>
      <c r="AC110" s="138">
        <f t="shared" si="34"/>
        <v>6</v>
      </c>
      <c r="AD110" s="138">
        <f t="shared" si="34"/>
        <v>7</v>
      </c>
      <c r="AE110" s="138">
        <f>IFERROR(WEEKDAY(AE109),"")</f>
        <v>1</v>
      </c>
      <c r="AF110" s="138">
        <f>IFERROR(WEEKDAY(AF109),"")</f>
        <v>2</v>
      </c>
      <c r="AG110" s="138" t="str">
        <f>IFERROR(WEEKDAY(AG109),"")</f>
        <v/>
      </c>
      <c r="AH110" s="132"/>
      <c r="AI110" s="133"/>
      <c r="AJ110" s="169"/>
      <c r="AK110" s="169"/>
      <c r="AL110" s="169"/>
      <c r="AM110" s="169"/>
      <c r="AN110" s="169"/>
    </row>
    <row r="111" spans="2:40" ht="36" customHeight="1">
      <c r="B111" s="133" t="s">
        <v>83</v>
      </c>
      <c r="C111" s="139"/>
      <c r="D111" s="139"/>
      <c r="E111" s="139"/>
      <c r="F111" s="139"/>
      <c r="G111" s="139"/>
      <c r="H111" s="139"/>
      <c r="I111" s="139"/>
      <c r="J111" s="139"/>
      <c r="K111" s="139"/>
      <c r="L111" s="139"/>
      <c r="M111" s="139"/>
      <c r="N111" s="139"/>
      <c r="O111" s="139"/>
      <c r="P111" s="139"/>
      <c r="Q111" s="139"/>
      <c r="R111" s="139"/>
      <c r="S111" s="139"/>
      <c r="T111" s="139"/>
      <c r="U111" s="139"/>
      <c r="V111" s="139"/>
      <c r="W111" s="139"/>
      <c r="X111" s="139"/>
      <c r="Y111" s="139"/>
      <c r="Z111" s="139"/>
      <c r="AA111" s="139"/>
      <c r="AB111" s="139"/>
      <c r="AC111" s="139"/>
      <c r="AD111" s="139"/>
      <c r="AE111" s="139"/>
      <c r="AF111" s="139"/>
      <c r="AG111" s="139"/>
      <c r="AH111" s="132"/>
      <c r="AI111" s="133"/>
      <c r="AJ111" s="169"/>
      <c r="AK111" s="169"/>
      <c r="AL111" s="169"/>
      <c r="AM111" s="169"/>
      <c r="AN111" s="169"/>
    </row>
    <row r="112" spans="2:40" ht="36" customHeight="1">
      <c r="B112" s="132"/>
      <c r="C112" s="140"/>
      <c r="D112" s="140"/>
      <c r="E112" s="140"/>
      <c r="F112" s="140"/>
      <c r="G112" s="140"/>
      <c r="H112" s="140"/>
      <c r="I112" s="140"/>
      <c r="J112" s="140"/>
      <c r="K112" s="140"/>
      <c r="L112" s="140"/>
      <c r="M112" s="140"/>
      <c r="N112" s="140"/>
      <c r="O112" s="140"/>
      <c r="P112" s="140"/>
      <c r="Q112" s="140"/>
      <c r="R112" s="140"/>
      <c r="S112" s="140"/>
      <c r="T112" s="140"/>
      <c r="U112" s="140"/>
      <c r="V112" s="140"/>
      <c r="W112" s="140"/>
      <c r="X112" s="140"/>
      <c r="Y112" s="140"/>
      <c r="Z112" s="140"/>
      <c r="AA112" s="140"/>
      <c r="AB112" s="140"/>
      <c r="AC112" s="140"/>
      <c r="AD112" s="140"/>
      <c r="AE112" s="140"/>
      <c r="AF112" s="140"/>
      <c r="AG112" s="140"/>
      <c r="AH112" s="132"/>
      <c r="AI112" s="133"/>
      <c r="AJ112" s="169"/>
      <c r="AK112" s="169"/>
      <c r="AL112" s="169"/>
      <c r="AM112" s="169"/>
      <c r="AN112" s="169"/>
    </row>
    <row r="113" spans="2:40" ht="36" customHeight="1">
      <c r="B113" s="132"/>
      <c r="C113" s="140"/>
      <c r="D113" s="140"/>
      <c r="E113" s="140"/>
      <c r="F113" s="140"/>
      <c r="G113" s="140"/>
      <c r="H113" s="140"/>
      <c r="I113" s="140"/>
      <c r="J113" s="140"/>
      <c r="K113" s="140"/>
      <c r="L113" s="140"/>
      <c r="M113" s="140"/>
      <c r="N113" s="140"/>
      <c r="O113" s="140"/>
      <c r="P113" s="140"/>
      <c r="Q113" s="140"/>
      <c r="R113" s="140"/>
      <c r="S113" s="140"/>
      <c r="T113" s="140"/>
      <c r="U113" s="140"/>
      <c r="V113" s="140"/>
      <c r="W113" s="140"/>
      <c r="X113" s="140"/>
      <c r="Y113" s="140"/>
      <c r="Z113" s="140"/>
      <c r="AA113" s="140"/>
      <c r="AB113" s="140"/>
      <c r="AC113" s="140"/>
      <c r="AD113" s="140"/>
      <c r="AE113" s="140"/>
      <c r="AF113" s="140"/>
      <c r="AG113" s="140"/>
      <c r="AH113" s="132"/>
      <c r="AI113" s="133"/>
      <c r="AJ113" s="169"/>
      <c r="AK113" s="169"/>
      <c r="AL113" s="169"/>
      <c r="AM113" s="169"/>
      <c r="AN113" s="169"/>
    </row>
    <row r="114" spans="2:40" ht="18" customHeight="1">
      <c r="B114" s="134" t="s">
        <v>84</v>
      </c>
      <c r="C114" s="141" t="s">
        <v>107</v>
      </c>
      <c r="D114" s="147"/>
      <c r="E114" s="147" t="s">
        <v>107</v>
      </c>
      <c r="F114" s="147"/>
      <c r="G114" s="147"/>
      <c r="H114" s="147"/>
      <c r="I114" s="147" t="s">
        <v>107</v>
      </c>
      <c r="J114" s="147" t="s">
        <v>107</v>
      </c>
      <c r="K114" s="147"/>
      <c r="L114" s="147"/>
      <c r="M114" s="147"/>
      <c r="N114" s="147"/>
      <c r="O114" s="147"/>
      <c r="P114" s="147" t="s">
        <v>107</v>
      </c>
      <c r="Q114" s="147" t="s">
        <v>107</v>
      </c>
      <c r="R114" s="147"/>
      <c r="S114" s="147"/>
      <c r="T114" s="147"/>
      <c r="U114" s="147"/>
      <c r="V114" s="147"/>
      <c r="W114" s="147" t="s">
        <v>107</v>
      </c>
      <c r="X114" s="147" t="s">
        <v>107</v>
      </c>
      <c r="Y114" s="147" t="s">
        <v>107</v>
      </c>
      <c r="Z114" s="147"/>
      <c r="AA114" s="147"/>
      <c r="AB114" s="147"/>
      <c r="AC114" s="147"/>
      <c r="AD114" s="147" t="s">
        <v>107</v>
      </c>
      <c r="AE114" s="147" t="s">
        <v>107</v>
      </c>
      <c r="AF114" s="147"/>
      <c r="AG114" s="164"/>
      <c r="AH114" s="166">
        <f>COUNTIF(C114:AG114,"○")</f>
        <v>11</v>
      </c>
      <c r="AI114" s="167">
        <f>IF(AK114-AJ114&lt;0,0,AK114-AJ114)</f>
        <v>30</v>
      </c>
      <c r="AJ114" s="132">
        <f>COUNTIF(C114:AG114,"×")</f>
        <v>0</v>
      </c>
      <c r="AK114" s="170">
        <f>DAY(EOMONTH(C109,0))</f>
        <v>30</v>
      </c>
      <c r="AL114" s="132">
        <f>COUNTIF(C115:AG115,1)</f>
        <v>9</v>
      </c>
      <c r="AM114" s="132">
        <f>COUNTIF(C115:AG115,2)</f>
        <v>0</v>
      </c>
      <c r="AN114" s="132" t="str">
        <f>IF(AH114&gt;=AL114,"○","×")</f>
        <v>○</v>
      </c>
    </row>
    <row r="115" spans="2:40" ht="18" customHeight="1" outlineLevel="1">
      <c r="B115" s="132"/>
      <c r="C115" s="142">
        <f t="shared" ref="C115:AG115" si="35">IF(C114="×",IF(C110=1,2,0)+IF(C110=7,2,0),IF(C110=1,1,0)+IF(C110=7,1,0))</f>
        <v>1</v>
      </c>
      <c r="D115" s="142">
        <f t="shared" si="35"/>
        <v>0</v>
      </c>
      <c r="E115" s="142">
        <f t="shared" si="35"/>
        <v>0</v>
      </c>
      <c r="F115" s="142">
        <f t="shared" si="35"/>
        <v>0</v>
      </c>
      <c r="G115" s="142">
        <f t="shared" si="35"/>
        <v>0</v>
      </c>
      <c r="H115" s="142">
        <f t="shared" si="35"/>
        <v>0</v>
      </c>
      <c r="I115" s="142">
        <f t="shared" si="35"/>
        <v>1</v>
      </c>
      <c r="J115" s="142">
        <f t="shared" si="35"/>
        <v>1</v>
      </c>
      <c r="K115" s="142">
        <f t="shared" si="35"/>
        <v>0</v>
      </c>
      <c r="L115" s="142">
        <f t="shared" si="35"/>
        <v>0</v>
      </c>
      <c r="M115" s="142">
        <f t="shared" si="35"/>
        <v>0</v>
      </c>
      <c r="N115" s="142">
        <f t="shared" si="35"/>
        <v>0</v>
      </c>
      <c r="O115" s="142">
        <f t="shared" si="35"/>
        <v>0</v>
      </c>
      <c r="P115" s="142">
        <f t="shared" si="35"/>
        <v>1</v>
      </c>
      <c r="Q115" s="142">
        <f t="shared" si="35"/>
        <v>1</v>
      </c>
      <c r="R115" s="142">
        <f t="shared" si="35"/>
        <v>0</v>
      </c>
      <c r="S115" s="142">
        <f t="shared" si="35"/>
        <v>0</v>
      </c>
      <c r="T115" s="142">
        <f t="shared" si="35"/>
        <v>0</v>
      </c>
      <c r="U115" s="142">
        <f t="shared" si="35"/>
        <v>0</v>
      </c>
      <c r="V115" s="142">
        <f t="shared" si="35"/>
        <v>0</v>
      </c>
      <c r="W115" s="142">
        <f t="shared" si="35"/>
        <v>1</v>
      </c>
      <c r="X115" s="142">
        <f t="shared" si="35"/>
        <v>1</v>
      </c>
      <c r="Y115" s="142">
        <f t="shared" si="35"/>
        <v>0</v>
      </c>
      <c r="Z115" s="142">
        <f t="shared" si="35"/>
        <v>0</v>
      </c>
      <c r="AA115" s="142">
        <f t="shared" si="35"/>
        <v>0</v>
      </c>
      <c r="AB115" s="142">
        <f t="shared" si="35"/>
        <v>0</v>
      </c>
      <c r="AC115" s="142">
        <f t="shared" si="35"/>
        <v>0</v>
      </c>
      <c r="AD115" s="142">
        <f t="shared" si="35"/>
        <v>1</v>
      </c>
      <c r="AE115" s="142">
        <f t="shared" si="35"/>
        <v>1</v>
      </c>
      <c r="AF115" s="142">
        <f t="shared" si="35"/>
        <v>0</v>
      </c>
      <c r="AG115" s="142">
        <f t="shared" si="35"/>
        <v>0</v>
      </c>
      <c r="AH115" s="151"/>
      <c r="AI115" s="168"/>
      <c r="AJ115" s="151"/>
      <c r="AK115" s="171"/>
      <c r="AL115" s="151"/>
      <c r="AM115" s="151"/>
      <c r="AN115" s="151"/>
    </row>
    <row r="116" spans="2:40" ht="18" customHeight="1" collapsed="1"/>
    <row r="117" spans="2:40" ht="18" customHeight="1">
      <c r="B117" s="132" t="s">
        <v>79</v>
      </c>
      <c r="C117" s="136">
        <f>C118</f>
        <v>46357</v>
      </c>
      <c r="D117" s="146"/>
      <c r="E117" s="146"/>
      <c r="F117" s="146"/>
      <c r="G117" s="146"/>
      <c r="H117" s="146"/>
      <c r="I117" s="146"/>
      <c r="J117" s="146"/>
      <c r="K117" s="146"/>
      <c r="L117" s="146"/>
      <c r="M117" s="146"/>
      <c r="N117" s="146"/>
      <c r="O117" s="146"/>
      <c r="P117" s="146"/>
      <c r="Q117" s="146"/>
      <c r="R117" s="146"/>
      <c r="S117" s="146"/>
      <c r="T117" s="146"/>
      <c r="U117" s="146"/>
      <c r="V117" s="146"/>
      <c r="W117" s="146"/>
      <c r="X117" s="146"/>
      <c r="Y117" s="146"/>
      <c r="Z117" s="146"/>
      <c r="AA117" s="146"/>
      <c r="AB117" s="146"/>
      <c r="AC117" s="146"/>
      <c r="AD117" s="146"/>
      <c r="AE117" s="146"/>
      <c r="AF117" s="146"/>
      <c r="AG117" s="163"/>
      <c r="AH117" s="133" t="s">
        <v>94</v>
      </c>
      <c r="AI117" s="133" t="s">
        <v>95</v>
      </c>
      <c r="AJ117" s="169" t="s">
        <v>96</v>
      </c>
      <c r="AK117" s="169" t="s">
        <v>97</v>
      </c>
      <c r="AL117" s="169" t="s">
        <v>111</v>
      </c>
      <c r="AM117" s="169" t="s">
        <v>113</v>
      </c>
      <c r="AN117" s="169" t="s">
        <v>86</v>
      </c>
    </row>
    <row r="118" spans="2:40" ht="18" customHeight="1">
      <c r="B118" s="132" t="s">
        <v>81</v>
      </c>
      <c r="C118" s="137">
        <f>EDATE(C109,1)</f>
        <v>46357</v>
      </c>
      <c r="D118" s="137">
        <f t="shared" ref="D118:AD118" si="36">C118+1</f>
        <v>46358</v>
      </c>
      <c r="E118" s="137">
        <f t="shared" si="36"/>
        <v>46359</v>
      </c>
      <c r="F118" s="137">
        <f t="shared" si="36"/>
        <v>46360</v>
      </c>
      <c r="G118" s="137">
        <f t="shared" si="36"/>
        <v>46361</v>
      </c>
      <c r="H118" s="137">
        <f t="shared" si="36"/>
        <v>46362</v>
      </c>
      <c r="I118" s="137">
        <f t="shared" si="36"/>
        <v>46363</v>
      </c>
      <c r="J118" s="137">
        <f t="shared" si="36"/>
        <v>46364</v>
      </c>
      <c r="K118" s="137">
        <f t="shared" si="36"/>
        <v>46365</v>
      </c>
      <c r="L118" s="137">
        <f t="shared" si="36"/>
        <v>46366</v>
      </c>
      <c r="M118" s="137">
        <f t="shared" si="36"/>
        <v>46367</v>
      </c>
      <c r="N118" s="137">
        <f t="shared" si="36"/>
        <v>46368</v>
      </c>
      <c r="O118" s="137">
        <f t="shared" si="36"/>
        <v>46369</v>
      </c>
      <c r="P118" s="137">
        <f t="shared" si="36"/>
        <v>46370</v>
      </c>
      <c r="Q118" s="137">
        <f t="shared" si="36"/>
        <v>46371</v>
      </c>
      <c r="R118" s="137">
        <f t="shared" si="36"/>
        <v>46372</v>
      </c>
      <c r="S118" s="137">
        <f t="shared" si="36"/>
        <v>46373</v>
      </c>
      <c r="T118" s="137">
        <f t="shared" si="36"/>
        <v>46374</v>
      </c>
      <c r="U118" s="137">
        <f t="shared" si="36"/>
        <v>46375</v>
      </c>
      <c r="V118" s="137">
        <f t="shared" si="36"/>
        <v>46376</v>
      </c>
      <c r="W118" s="137">
        <f t="shared" si="36"/>
        <v>46377</v>
      </c>
      <c r="X118" s="137">
        <f t="shared" si="36"/>
        <v>46378</v>
      </c>
      <c r="Y118" s="137">
        <f t="shared" si="36"/>
        <v>46379</v>
      </c>
      <c r="Z118" s="137">
        <f t="shared" si="36"/>
        <v>46380</v>
      </c>
      <c r="AA118" s="137">
        <f t="shared" si="36"/>
        <v>46381</v>
      </c>
      <c r="AB118" s="137">
        <f t="shared" si="36"/>
        <v>46382</v>
      </c>
      <c r="AC118" s="137">
        <f t="shared" si="36"/>
        <v>46383</v>
      </c>
      <c r="AD118" s="137">
        <f t="shared" si="36"/>
        <v>46384</v>
      </c>
      <c r="AE118" s="137">
        <f>IFERROR(IF(DAY(AD118+1)=29,AD118+1,""),"")</f>
        <v>46385</v>
      </c>
      <c r="AF118" s="137">
        <f>IFERROR(IF(DAY(AE118+1)=30,AE118+1,""),"")</f>
        <v>46386</v>
      </c>
      <c r="AG118" s="137">
        <f>IFERROR(IF(DAY(AF118+1)=31,AF118+1,""),"")</f>
        <v>46387</v>
      </c>
      <c r="AH118" s="132"/>
      <c r="AI118" s="133"/>
      <c r="AJ118" s="169"/>
      <c r="AK118" s="169"/>
      <c r="AL118" s="169"/>
      <c r="AM118" s="169"/>
      <c r="AN118" s="169"/>
    </row>
    <row r="119" spans="2:40" ht="18" customHeight="1">
      <c r="B119" s="132" t="s">
        <v>82</v>
      </c>
      <c r="C119" s="138">
        <f t="shared" ref="C119:AD119" si="37">WEEKDAY(C118)</f>
        <v>3</v>
      </c>
      <c r="D119" s="138">
        <f t="shared" si="37"/>
        <v>4</v>
      </c>
      <c r="E119" s="138">
        <f t="shared" si="37"/>
        <v>5</v>
      </c>
      <c r="F119" s="138">
        <f t="shared" si="37"/>
        <v>6</v>
      </c>
      <c r="G119" s="138">
        <f t="shared" si="37"/>
        <v>7</v>
      </c>
      <c r="H119" s="138">
        <f t="shared" si="37"/>
        <v>1</v>
      </c>
      <c r="I119" s="138">
        <f t="shared" si="37"/>
        <v>2</v>
      </c>
      <c r="J119" s="138">
        <f t="shared" si="37"/>
        <v>3</v>
      </c>
      <c r="K119" s="138">
        <f t="shared" si="37"/>
        <v>4</v>
      </c>
      <c r="L119" s="138">
        <f t="shared" si="37"/>
        <v>5</v>
      </c>
      <c r="M119" s="138">
        <f t="shared" si="37"/>
        <v>6</v>
      </c>
      <c r="N119" s="138">
        <f t="shared" si="37"/>
        <v>7</v>
      </c>
      <c r="O119" s="138">
        <f t="shared" si="37"/>
        <v>1</v>
      </c>
      <c r="P119" s="138">
        <f t="shared" si="37"/>
        <v>2</v>
      </c>
      <c r="Q119" s="138">
        <f t="shared" si="37"/>
        <v>3</v>
      </c>
      <c r="R119" s="138">
        <f t="shared" si="37"/>
        <v>4</v>
      </c>
      <c r="S119" s="138">
        <f t="shared" si="37"/>
        <v>5</v>
      </c>
      <c r="T119" s="138">
        <f t="shared" si="37"/>
        <v>6</v>
      </c>
      <c r="U119" s="138">
        <f t="shared" si="37"/>
        <v>7</v>
      </c>
      <c r="V119" s="138">
        <f t="shared" si="37"/>
        <v>1</v>
      </c>
      <c r="W119" s="138">
        <f t="shared" si="37"/>
        <v>2</v>
      </c>
      <c r="X119" s="138">
        <f t="shared" si="37"/>
        <v>3</v>
      </c>
      <c r="Y119" s="138">
        <f t="shared" si="37"/>
        <v>4</v>
      </c>
      <c r="Z119" s="138">
        <f t="shared" si="37"/>
        <v>5</v>
      </c>
      <c r="AA119" s="138">
        <f t="shared" si="37"/>
        <v>6</v>
      </c>
      <c r="AB119" s="138">
        <f t="shared" si="37"/>
        <v>7</v>
      </c>
      <c r="AC119" s="138">
        <f t="shared" si="37"/>
        <v>1</v>
      </c>
      <c r="AD119" s="138">
        <f t="shared" si="37"/>
        <v>2</v>
      </c>
      <c r="AE119" s="138">
        <f>IFERROR(WEEKDAY(AE118),"")</f>
        <v>3</v>
      </c>
      <c r="AF119" s="138">
        <f>IFERROR(WEEKDAY(AF118),"")</f>
        <v>4</v>
      </c>
      <c r="AG119" s="138">
        <f>IFERROR(WEEKDAY(AG118),"")</f>
        <v>5</v>
      </c>
      <c r="AH119" s="132"/>
      <c r="AI119" s="133"/>
      <c r="AJ119" s="169"/>
      <c r="AK119" s="169"/>
      <c r="AL119" s="169"/>
      <c r="AM119" s="169"/>
      <c r="AN119" s="169"/>
    </row>
    <row r="120" spans="2:40" ht="36" customHeight="1">
      <c r="B120" s="133" t="s">
        <v>83</v>
      </c>
      <c r="C120" s="139"/>
      <c r="D120" s="139"/>
      <c r="E120" s="139"/>
      <c r="F120" s="139"/>
      <c r="G120" s="139"/>
      <c r="H120" s="139"/>
      <c r="I120" s="139"/>
      <c r="J120" s="139"/>
      <c r="K120" s="139"/>
      <c r="L120" s="139"/>
      <c r="M120" s="139"/>
      <c r="N120" s="139"/>
      <c r="O120" s="139"/>
      <c r="P120" s="139"/>
      <c r="Q120" s="139"/>
      <c r="R120" s="139"/>
      <c r="S120" s="139"/>
      <c r="T120" s="139"/>
      <c r="U120" s="139"/>
      <c r="V120" s="139"/>
      <c r="W120" s="139"/>
      <c r="X120" s="139"/>
      <c r="Y120" s="139"/>
      <c r="Z120" s="139"/>
      <c r="AA120" s="139"/>
      <c r="AB120" s="139"/>
      <c r="AC120" s="139"/>
      <c r="AD120" s="139"/>
      <c r="AE120" s="139" t="s">
        <v>18</v>
      </c>
      <c r="AF120" s="139"/>
      <c r="AG120" s="139"/>
      <c r="AH120" s="132"/>
      <c r="AI120" s="133"/>
      <c r="AJ120" s="169"/>
      <c r="AK120" s="169"/>
      <c r="AL120" s="169"/>
      <c r="AM120" s="169"/>
      <c r="AN120" s="169"/>
    </row>
    <row r="121" spans="2:40" ht="36" customHeight="1">
      <c r="B121" s="132"/>
      <c r="C121" s="140"/>
      <c r="D121" s="140"/>
      <c r="E121" s="140"/>
      <c r="F121" s="140"/>
      <c r="G121" s="140"/>
      <c r="H121" s="140"/>
      <c r="I121" s="140"/>
      <c r="J121" s="140"/>
      <c r="K121" s="140"/>
      <c r="L121" s="140"/>
      <c r="M121" s="140"/>
      <c r="N121" s="140"/>
      <c r="O121" s="140"/>
      <c r="P121" s="140"/>
      <c r="Q121" s="140"/>
      <c r="R121" s="140"/>
      <c r="S121" s="140"/>
      <c r="T121" s="140"/>
      <c r="U121" s="140"/>
      <c r="V121" s="140"/>
      <c r="W121" s="140"/>
      <c r="X121" s="140"/>
      <c r="Y121" s="140"/>
      <c r="Z121" s="140"/>
      <c r="AA121" s="140"/>
      <c r="AB121" s="140"/>
      <c r="AC121" s="140"/>
      <c r="AD121" s="140"/>
      <c r="AE121" s="140"/>
      <c r="AF121" s="140"/>
      <c r="AG121" s="140"/>
      <c r="AH121" s="132"/>
      <c r="AI121" s="133"/>
      <c r="AJ121" s="169"/>
      <c r="AK121" s="169"/>
      <c r="AL121" s="169"/>
      <c r="AM121" s="169"/>
      <c r="AN121" s="169"/>
    </row>
    <row r="122" spans="2:40" ht="36" customHeight="1">
      <c r="B122" s="132"/>
      <c r="C122" s="140"/>
      <c r="D122" s="140"/>
      <c r="E122" s="140"/>
      <c r="F122" s="140"/>
      <c r="G122" s="140"/>
      <c r="H122" s="140"/>
      <c r="I122" s="140"/>
      <c r="J122" s="140"/>
      <c r="K122" s="140"/>
      <c r="L122" s="140"/>
      <c r="M122" s="140"/>
      <c r="N122" s="140"/>
      <c r="O122" s="140"/>
      <c r="P122" s="140"/>
      <c r="Q122" s="140"/>
      <c r="R122" s="140"/>
      <c r="S122" s="140"/>
      <c r="T122" s="140"/>
      <c r="U122" s="140"/>
      <c r="V122" s="140"/>
      <c r="W122" s="140"/>
      <c r="X122" s="140"/>
      <c r="Y122" s="140"/>
      <c r="Z122" s="140"/>
      <c r="AA122" s="140"/>
      <c r="AB122" s="140"/>
      <c r="AC122" s="140"/>
      <c r="AD122" s="140"/>
      <c r="AE122" s="140"/>
      <c r="AF122" s="140"/>
      <c r="AG122" s="140"/>
      <c r="AH122" s="132"/>
      <c r="AI122" s="133"/>
      <c r="AJ122" s="169"/>
      <c r="AK122" s="169"/>
      <c r="AL122" s="169"/>
      <c r="AM122" s="169"/>
      <c r="AN122" s="169"/>
    </row>
    <row r="123" spans="2:40" ht="18" customHeight="1">
      <c r="B123" s="134" t="s">
        <v>84</v>
      </c>
      <c r="C123" s="141"/>
      <c r="D123" s="147"/>
      <c r="E123" s="147"/>
      <c r="F123" s="147"/>
      <c r="G123" s="147" t="s">
        <v>107</v>
      </c>
      <c r="H123" s="147" t="s">
        <v>107</v>
      </c>
      <c r="I123" s="147"/>
      <c r="J123" s="147"/>
      <c r="K123" s="147"/>
      <c r="L123" s="147"/>
      <c r="M123" s="147"/>
      <c r="N123" s="147" t="s">
        <v>107</v>
      </c>
      <c r="O123" s="147" t="s">
        <v>107</v>
      </c>
      <c r="P123" s="147"/>
      <c r="Q123" s="147"/>
      <c r="R123" s="147"/>
      <c r="S123" s="147"/>
      <c r="T123" s="147"/>
      <c r="U123" s="147" t="s">
        <v>107</v>
      </c>
      <c r="V123" s="147" t="s">
        <v>107</v>
      </c>
      <c r="W123" s="147"/>
      <c r="X123" s="147"/>
      <c r="Y123" s="147"/>
      <c r="Z123" s="147"/>
      <c r="AA123" s="147"/>
      <c r="AB123" s="147" t="s">
        <v>107</v>
      </c>
      <c r="AC123" s="147" t="s">
        <v>107</v>
      </c>
      <c r="AD123" s="147"/>
      <c r="AE123" s="147" t="s">
        <v>106</v>
      </c>
      <c r="AF123" s="147" t="s">
        <v>106</v>
      </c>
      <c r="AG123" s="164" t="s">
        <v>106</v>
      </c>
      <c r="AH123" s="166">
        <f>COUNTIF(C123:AG123,"○")</f>
        <v>8</v>
      </c>
      <c r="AI123" s="167">
        <f>IF(AK123-AJ123&lt;0,0,AK123-AJ123)</f>
        <v>28</v>
      </c>
      <c r="AJ123" s="132">
        <f>COUNTIF(C123:AG123,"×")</f>
        <v>3</v>
      </c>
      <c r="AK123" s="170">
        <f>DAY(EOMONTH(C118,0))</f>
        <v>31</v>
      </c>
      <c r="AL123" s="132">
        <f>COUNTIF(C124:AG124,1)</f>
        <v>8</v>
      </c>
      <c r="AM123" s="132">
        <f>COUNTIF(C124:AG124,2)</f>
        <v>0</v>
      </c>
      <c r="AN123" s="132" t="str">
        <f>IF(AH123&gt;=AL123,"○","×")</f>
        <v>○</v>
      </c>
    </row>
    <row r="124" spans="2:40" ht="18" customHeight="1" outlineLevel="1">
      <c r="B124" s="132"/>
      <c r="C124" s="142">
        <f t="shared" ref="C124:AG124" si="38">IF(C123="×",IF(C119=1,2,0)+IF(C119=7,2,0),IF(C119=1,1,0)+IF(C119=7,1,0))</f>
        <v>0</v>
      </c>
      <c r="D124" s="142">
        <f t="shared" si="38"/>
        <v>0</v>
      </c>
      <c r="E124" s="142">
        <f t="shared" si="38"/>
        <v>0</v>
      </c>
      <c r="F124" s="142">
        <f t="shared" si="38"/>
        <v>0</v>
      </c>
      <c r="G124" s="142">
        <f t="shared" si="38"/>
        <v>1</v>
      </c>
      <c r="H124" s="142">
        <f t="shared" si="38"/>
        <v>1</v>
      </c>
      <c r="I124" s="142">
        <f t="shared" si="38"/>
        <v>0</v>
      </c>
      <c r="J124" s="142">
        <f t="shared" si="38"/>
        <v>0</v>
      </c>
      <c r="K124" s="142">
        <f t="shared" si="38"/>
        <v>0</v>
      </c>
      <c r="L124" s="142">
        <f t="shared" si="38"/>
        <v>0</v>
      </c>
      <c r="M124" s="142">
        <f t="shared" si="38"/>
        <v>0</v>
      </c>
      <c r="N124" s="142">
        <f t="shared" si="38"/>
        <v>1</v>
      </c>
      <c r="O124" s="142">
        <f t="shared" si="38"/>
        <v>1</v>
      </c>
      <c r="P124" s="142">
        <f t="shared" si="38"/>
        <v>0</v>
      </c>
      <c r="Q124" s="142">
        <f t="shared" si="38"/>
        <v>0</v>
      </c>
      <c r="R124" s="142">
        <f t="shared" si="38"/>
        <v>0</v>
      </c>
      <c r="S124" s="142">
        <f t="shared" si="38"/>
        <v>0</v>
      </c>
      <c r="T124" s="142">
        <f t="shared" si="38"/>
        <v>0</v>
      </c>
      <c r="U124" s="142">
        <f t="shared" si="38"/>
        <v>1</v>
      </c>
      <c r="V124" s="142">
        <f t="shared" si="38"/>
        <v>1</v>
      </c>
      <c r="W124" s="142">
        <f t="shared" si="38"/>
        <v>0</v>
      </c>
      <c r="X124" s="142">
        <f t="shared" si="38"/>
        <v>0</v>
      </c>
      <c r="Y124" s="142">
        <f t="shared" si="38"/>
        <v>0</v>
      </c>
      <c r="Z124" s="142">
        <f t="shared" si="38"/>
        <v>0</v>
      </c>
      <c r="AA124" s="142">
        <f t="shared" si="38"/>
        <v>0</v>
      </c>
      <c r="AB124" s="142">
        <f t="shared" si="38"/>
        <v>1</v>
      </c>
      <c r="AC124" s="142">
        <f t="shared" si="38"/>
        <v>1</v>
      </c>
      <c r="AD124" s="142">
        <f t="shared" si="38"/>
        <v>0</v>
      </c>
      <c r="AE124" s="142">
        <f t="shared" si="38"/>
        <v>0</v>
      </c>
      <c r="AF124" s="142">
        <f t="shared" si="38"/>
        <v>0</v>
      </c>
      <c r="AG124" s="142">
        <f t="shared" si="38"/>
        <v>0</v>
      </c>
      <c r="AH124" s="151"/>
      <c r="AI124" s="168"/>
      <c r="AJ124" s="151"/>
      <c r="AK124" s="171"/>
      <c r="AL124" s="151"/>
      <c r="AM124" s="151"/>
      <c r="AN124" s="151"/>
    </row>
    <row r="125" spans="2:40" ht="18" customHeight="1" collapsed="1"/>
    <row r="126" spans="2:40" ht="18" customHeight="1">
      <c r="B126" s="132" t="s">
        <v>79</v>
      </c>
      <c r="C126" s="136">
        <f>C127</f>
        <v>46388</v>
      </c>
      <c r="D126" s="146"/>
      <c r="E126" s="146"/>
      <c r="F126" s="146"/>
      <c r="G126" s="146"/>
      <c r="H126" s="146"/>
      <c r="I126" s="146"/>
      <c r="J126" s="146"/>
      <c r="K126" s="146"/>
      <c r="L126" s="146"/>
      <c r="M126" s="146"/>
      <c r="N126" s="146"/>
      <c r="O126" s="146"/>
      <c r="P126" s="146"/>
      <c r="Q126" s="146"/>
      <c r="R126" s="146"/>
      <c r="S126" s="146"/>
      <c r="T126" s="146"/>
      <c r="U126" s="146"/>
      <c r="V126" s="146"/>
      <c r="W126" s="146"/>
      <c r="X126" s="146"/>
      <c r="Y126" s="146"/>
      <c r="Z126" s="146"/>
      <c r="AA126" s="146"/>
      <c r="AB126" s="146"/>
      <c r="AC126" s="146"/>
      <c r="AD126" s="146"/>
      <c r="AE126" s="146"/>
      <c r="AF126" s="146"/>
      <c r="AG126" s="163"/>
      <c r="AH126" s="133" t="s">
        <v>94</v>
      </c>
      <c r="AI126" s="133" t="s">
        <v>95</v>
      </c>
      <c r="AJ126" s="169" t="s">
        <v>96</v>
      </c>
      <c r="AK126" s="169" t="s">
        <v>97</v>
      </c>
      <c r="AL126" s="169" t="s">
        <v>111</v>
      </c>
      <c r="AM126" s="169" t="s">
        <v>113</v>
      </c>
      <c r="AN126" s="169" t="s">
        <v>86</v>
      </c>
    </row>
    <row r="127" spans="2:40" ht="18" customHeight="1">
      <c r="B127" s="132" t="s">
        <v>81</v>
      </c>
      <c r="C127" s="137">
        <f>EDATE(C118,1)</f>
        <v>46388</v>
      </c>
      <c r="D127" s="137">
        <f t="shared" ref="D127:AD127" si="39">C127+1</f>
        <v>46389</v>
      </c>
      <c r="E127" s="137">
        <f t="shared" si="39"/>
        <v>46390</v>
      </c>
      <c r="F127" s="137">
        <f t="shared" si="39"/>
        <v>46391</v>
      </c>
      <c r="G127" s="137">
        <f t="shared" si="39"/>
        <v>46392</v>
      </c>
      <c r="H127" s="137">
        <f t="shared" si="39"/>
        <v>46393</v>
      </c>
      <c r="I127" s="137">
        <f t="shared" si="39"/>
        <v>46394</v>
      </c>
      <c r="J127" s="137">
        <f t="shared" si="39"/>
        <v>46395</v>
      </c>
      <c r="K127" s="137">
        <f t="shared" si="39"/>
        <v>46396</v>
      </c>
      <c r="L127" s="137">
        <f t="shared" si="39"/>
        <v>46397</v>
      </c>
      <c r="M127" s="137">
        <f t="shared" si="39"/>
        <v>46398</v>
      </c>
      <c r="N127" s="137">
        <f t="shared" si="39"/>
        <v>46399</v>
      </c>
      <c r="O127" s="137">
        <f t="shared" si="39"/>
        <v>46400</v>
      </c>
      <c r="P127" s="137">
        <f t="shared" si="39"/>
        <v>46401</v>
      </c>
      <c r="Q127" s="137">
        <f t="shared" si="39"/>
        <v>46402</v>
      </c>
      <c r="R127" s="137">
        <f t="shared" si="39"/>
        <v>46403</v>
      </c>
      <c r="S127" s="137">
        <f t="shared" si="39"/>
        <v>46404</v>
      </c>
      <c r="T127" s="137">
        <f t="shared" si="39"/>
        <v>46405</v>
      </c>
      <c r="U127" s="137">
        <f t="shared" si="39"/>
        <v>46406</v>
      </c>
      <c r="V127" s="137">
        <f t="shared" si="39"/>
        <v>46407</v>
      </c>
      <c r="W127" s="137">
        <f t="shared" si="39"/>
        <v>46408</v>
      </c>
      <c r="X127" s="137">
        <f t="shared" si="39"/>
        <v>46409</v>
      </c>
      <c r="Y127" s="137">
        <f t="shared" si="39"/>
        <v>46410</v>
      </c>
      <c r="Z127" s="137">
        <f t="shared" si="39"/>
        <v>46411</v>
      </c>
      <c r="AA127" s="137">
        <f t="shared" si="39"/>
        <v>46412</v>
      </c>
      <c r="AB127" s="137">
        <f t="shared" si="39"/>
        <v>46413</v>
      </c>
      <c r="AC127" s="137">
        <f t="shared" si="39"/>
        <v>46414</v>
      </c>
      <c r="AD127" s="137">
        <f t="shared" si="39"/>
        <v>46415</v>
      </c>
      <c r="AE127" s="137">
        <f>IFERROR(IF(DAY(AD127+1)=29,AD127+1,""),"")</f>
        <v>46416</v>
      </c>
      <c r="AF127" s="137">
        <f>IFERROR(IF(DAY(AE127+1)=30,AE127+1,""),"")</f>
        <v>46417</v>
      </c>
      <c r="AG127" s="137">
        <f>IFERROR(IF(DAY(AF127+1)=31,AF127+1,""),"")</f>
        <v>46418</v>
      </c>
      <c r="AH127" s="132"/>
      <c r="AI127" s="133"/>
      <c r="AJ127" s="169"/>
      <c r="AK127" s="169"/>
      <c r="AL127" s="169"/>
      <c r="AM127" s="169"/>
      <c r="AN127" s="169"/>
    </row>
    <row r="128" spans="2:40" ht="18" customHeight="1">
      <c r="B128" s="132" t="s">
        <v>82</v>
      </c>
      <c r="C128" s="138">
        <f t="shared" ref="C128:AD128" si="40">WEEKDAY(C127)</f>
        <v>6</v>
      </c>
      <c r="D128" s="138">
        <f t="shared" si="40"/>
        <v>7</v>
      </c>
      <c r="E128" s="138">
        <f t="shared" si="40"/>
        <v>1</v>
      </c>
      <c r="F128" s="138">
        <f t="shared" si="40"/>
        <v>2</v>
      </c>
      <c r="G128" s="138">
        <f t="shared" si="40"/>
        <v>3</v>
      </c>
      <c r="H128" s="138">
        <f t="shared" si="40"/>
        <v>4</v>
      </c>
      <c r="I128" s="138">
        <f t="shared" si="40"/>
        <v>5</v>
      </c>
      <c r="J128" s="138">
        <f t="shared" si="40"/>
        <v>6</v>
      </c>
      <c r="K128" s="138">
        <f t="shared" si="40"/>
        <v>7</v>
      </c>
      <c r="L128" s="138">
        <f t="shared" si="40"/>
        <v>1</v>
      </c>
      <c r="M128" s="138">
        <f t="shared" si="40"/>
        <v>2</v>
      </c>
      <c r="N128" s="138">
        <f t="shared" si="40"/>
        <v>3</v>
      </c>
      <c r="O128" s="138">
        <f t="shared" si="40"/>
        <v>4</v>
      </c>
      <c r="P128" s="138">
        <f t="shared" si="40"/>
        <v>5</v>
      </c>
      <c r="Q128" s="138">
        <f t="shared" si="40"/>
        <v>6</v>
      </c>
      <c r="R128" s="138">
        <f t="shared" si="40"/>
        <v>7</v>
      </c>
      <c r="S128" s="138">
        <f t="shared" si="40"/>
        <v>1</v>
      </c>
      <c r="T128" s="138">
        <f t="shared" si="40"/>
        <v>2</v>
      </c>
      <c r="U128" s="138">
        <f t="shared" si="40"/>
        <v>3</v>
      </c>
      <c r="V128" s="138">
        <f t="shared" si="40"/>
        <v>4</v>
      </c>
      <c r="W128" s="138">
        <f t="shared" si="40"/>
        <v>5</v>
      </c>
      <c r="X128" s="138">
        <f t="shared" si="40"/>
        <v>6</v>
      </c>
      <c r="Y128" s="138">
        <f t="shared" si="40"/>
        <v>7</v>
      </c>
      <c r="Z128" s="138">
        <f t="shared" si="40"/>
        <v>1</v>
      </c>
      <c r="AA128" s="138">
        <f t="shared" si="40"/>
        <v>2</v>
      </c>
      <c r="AB128" s="138">
        <f t="shared" si="40"/>
        <v>3</v>
      </c>
      <c r="AC128" s="138">
        <f t="shared" si="40"/>
        <v>4</v>
      </c>
      <c r="AD128" s="138">
        <f t="shared" si="40"/>
        <v>5</v>
      </c>
      <c r="AE128" s="138">
        <f>IFERROR(WEEKDAY(AE127),"")</f>
        <v>6</v>
      </c>
      <c r="AF128" s="138">
        <f>IFERROR(WEEKDAY(AF127),"")</f>
        <v>7</v>
      </c>
      <c r="AG128" s="138">
        <f>IFERROR(WEEKDAY(AG127),"")</f>
        <v>1</v>
      </c>
      <c r="AH128" s="132"/>
      <c r="AI128" s="133"/>
      <c r="AJ128" s="169"/>
      <c r="AK128" s="169"/>
      <c r="AL128" s="169"/>
      <c r="AM128" s="169"/>
      <c r="AN128" s="169"/>
    </row>
    <row r="129" spans="2:40" ht="36" customHeight="1">
      <c r="B129" s="133" t="s">
        <v>83</v>
      </c>
      <c r="C129" s="139"/>
      <c r="D129" s="139"/>
      <c r="E129" s="139"/>
      <c r="F129" s="139"/>
      <c r="G129" s="139"/>
      <c r="H129" s="139"/>
      <c r="I129" s="139"/>
      <c r="J129" s="139"/>
      <c r="K129" s="139"/>
      <c r="L129" s="139"/>
      <c r="M129" s="139"/>
      <c r="N129" s="139"/>
      <c r="O129" s="139"/>
      <c r="P129" s="139"/>
      <c r="Q129" s="139"/>
      <c r="R129" s="139"/>
      <c r="S129" s="139"/>
      <c r="T129" s="139"/>
      <c r="U129" s="139"/>
      <c r="V129" s="139"/>
      <c r="W129" s="139"/>
      <c r="X129" s="139"/>
      <c r="Y129" s="139"/>
      <c r="Z129" s="139"/>
      <c r="AA129" s="139"/>
      <c r="AB129" s="139"/>
      <c r="AC129" s="139"/>
      <c r="AD129" s="139"/>
      <c r="AE129" s="139"/>
      <c r="AF129" s="139"/>
      <c r="AG129" s="139"/>
      <c r="AH129" s="132"/>
      <c r="AI129" s="133"/>
      <c r="AJ129" s="169"/>
      <c r="AK129" s="169"/>
      <c r="AL129" s="169"/>
      <c r="AM129" s="169"/>
      <c r="AN129" s="169"/>
    </row>
    <row r="130" spans="2:40" ht="36" customHeight="1">
      <c r="B130" s="132"/>
      <c r="C130" s="140"/>
      <c r="D130" s="140"/>
      <c r="E130" s="140"/>
      <c r="F130" s="140"/>
      <c r="G130" s="140"/>
      <c r="H130" s="140"/>
      <c r="I130" s="140"/>
      <c r="J130" s="140"/>
      <c r="K130" s="140"/>
      <c r="L130" s="140"/>
      <c r="M130" s="140"/>
      <c r="N130" s="140"/>
      <c r="O130" s="140"/>
      <c r="P130" s="140"/>
      <c r="Q130" s="140"/>
      <c r="R130" s="140"/>
      <c r="S130" s="140"/>
      <c r="T130" s="140"/>
      <c r="U130" s="140"/>
      <c r="V130" s="140"/>
      <c r="W130" s="140"/>
      <c r="X130" s="140"/>
      <c r="Y130" s="140"/>
      <c r="Z130" s="140"/>
      <c r="AA130" s="140"/>
      <c r="AB130" s="140"/>
      <c r="AC130" s="140"/>
      <c r="AD130" s="140"/>
      <c r="AE130" s="140"/>
      <c r="AF130" s="140"/>
      <c r="AG130" s="140"/>
      <c r="AH130" s="132"/>
      <c r="AI130" s="133"/>
      <c r="AJ130" s="169"/>
      <c r="AK130" s="169"/>
      <c r="AL130" s="169"/>
      <c r="AM130" s="169"/>
      <c r="AN130" s="169"/>
    </row>
    <row r="131" spans="2:40" ht="36" customHeight="1">
      <c r="B131" s="132"/>
      <c r="C131" s="140"/>
      <c r="D131" s="140"/>
      <c r="E131" s="140"/>
      <c r="F131" s="140"/>
      <c r="G131" s="140"/>
      <c r="H131" s="140"/>
      <c r="I131" s="140"/>
      <c r="J131" s="140"/>
      <c r="K131" s="140"/>
      <c r="L131" s="140"/>
      <c r="M131" s="140"/>
      <c r="N131" s="140"/>
      <c r="O131" s="140"/>
      <c r="P131" s="140"/>
      <c r="Q131" s="140"/>
      <c r="R131" s="140"/>
      <c r="S131" s="140"/>
      <c r="T131" s="140"/>
      <c r="U131" s="140"/>
      <c r="V131" s="140"/>
      <c r="W131" s="140"/>
      <c r="X131" s="140"/>
      <c r="Y131" s="140"/>
      <c r="Z131" s="140"/>
      <c r="AA131" s="140"/>
      <c r="AB131" s="140"/>
      <c r="AC131" s="140"/>
      <c r="AD131" s="140"/>
      <c r="AE131" s="140"/>
      <c r="AF131" s="140"/>
      <c r="AG131" s="140"/>
      <c r="AH131" s="132"/>
      <c r="AI131" s="133"/>
      <c r="AJ131" s="169"/>
      <c r="AK131" s="169"/>
      <c r="AL131" s="169"/>
      <c r="AM131" s="169"/>
      <c r="AN131" s="169"/>
    </row>
    <row r="132" spans="2:40" ht="18" customHeight="1">
      <c r="B132" s="134" t="s">
        <v>84</v>
      </c>
      <c r="C132" s="141" t="s">
        <v>106</v>
      </c>
      <c r="D132" s="147" t="s">
        <v>106</v>
      </c>
      <c r="E132" s="147" t="s">
        <v>106</v>
      </c>
      <c r="F132" s="147" t="s">
        <v>107</v>
      </c>
      <c r="G132" s="147" t="s">
        <v>107</v>
      </c>
      <c r="H132" s="147"/>
      <c r="I132" s="147"/>
      <c r="J132" s="147"/>
      <c r="K132" s="147" t="s">
        <v>107</v>
      </c>
      <c r="L132" s="147" t="s">
        <v>107</v>
      </c>
      <c r="M132" s="147" t="s">
        <v>107</v>
      </c>
      <c r="N132" s="147"/>
      <c r="O132" s="147"/>
      <c r="P132" s="147"/>
      <c r="Q132" s="147"/>
      <c r="R132" s="147" t="s">
        <v>107</v>
      </c>
      <c r="S132" s="147" t="s">
        <v>107</v>
      </c>
      <c r="T132" s="147"/>
      <c r="U132" s="147"/>
      <c r="V132" s="147"/>
      <c r="W132" s="147"/>
      <c r="X132" s="147"/>
      <c r="Y132" s="147" t="s">
        <v>107</v>
      </c>
      <c r="Z132" s="147" t="s">
        <v>107</v>
      </c>
      <c r="AA132" s="147"/>
      <c r="AB132" s="147"/>
      <c r="AC132" s="147"/>
      <c r="AD132" s="147"/>
      <c r="AE132" s="147"/>
      <c r="AF132" s="147" t="s">
        <v>107</v>
      </c>
      <c r="AG132" s="164" t="s">
        <v>107</v>
      </c>
      <c r="AH132" s="166">
        <f>COUNTIF(C132:AG132,"○")</f>
        <v>11</v>
      </c>
      <c r="AI132" s="167">
        <f>IF(AK132-AJ132&lt;0,0,AK132-AJ132)</f>
        <v>28</v>
      </c>
      <c r="AJ132" s="132">
        <f>COUNTIF(C132:AG132,"×")</f>
        <v>3</v>
      </c>
      <c r="AK132" s="170">
        <f>DAY(EOMONTH(C127,0))</f>
        <v>31</v>
      </c>
      <c r="AL132" s="132">
        <f>COUNTIF(C133:AG133,1)</f>
        <v>8</v>
      </c>
      <c r="AM132" s="132">
        <f>COUNTIF(C133:AG133,2)</f>
        <v>2</v>
      </c>
      <c r="AN132" s="132" t="str">
        <f>IF(AH132&gt;=AL132,"○","×")</f>
        <v>○</v>
      </c>
    </row>
    <row r="133" spans="2:40" ht="18" customHeight="1" outlineLevel="1">
      <c r="B133" s="132"/>
      <c r="C133" s="142">
        <f t="shared" ref="C133:AG133" si="41">IF(C132="×",IF(C128=1,2,0)+IF(C128=7,2,0),IF(C128=1,1,0)+IF(C128=7,1,0))</f>
        <v>0</v>
      </c>
      <c r="D133" s="142">
        <f t="shared" si="41"/>
        <v>2</v>
      </c>
      <c r="E133" s="142">
        <f t="shared" si="41"/>
        <v>2</v>
      </c>
      <c r="F133" s="142">
        <f t="shared" si="41"/>
        <v>0</v>
      </c>
      <c r="G133" s="142">
        <f t="shared" si="41"/>
        <v>0</v>
      </c>
      <c r="H133" s="142">
        <f t="shared" si="41"/>
        <v>0</v>
      </c>
      <c r="I133" s="142">
        <f t="shared" si="41"/>
        <v>0</v>
      </c>
      <c r="J133" s="142">
        <f t="shared" si="41"/>
        <v>0</v>
      </c>
      <c r="K133" s="142">
        <f t="shared" si="41"/>
        <v>1</v>
      </c>
      <c r="L133" s="142">
        <f t="shared" si="41"/>
        <v>1</v>
      </c>
      <c r="M133" s="142">
        <f t="shared" si="41"/>
        <v>0</v>
      </c>
      <c r="N133" s="142">
        <f t="shared" si="41"/>
        <v>0</v>
      </c>
      <c r="O133" s="142">
        <f t="shared" si="41"/>
        <v>0</v>
      </c>
      <c r="P133" s="142">
        <f t="shared" si="41"/>
        <v>0</v>
      </c>
      <c r="Q133" s="142">
        <f t="shared" si="41"/>
        <v>0</v>
      </c>
      <c r="R133" s="142">
        <f t="shared" si="41"/>
        <v>1</v>
      </c>
      <c r="S133" s="142">
        <f t="shared" si="41"/>
        <v>1</v>
      </c>
      <c r="T133" s="142">
        <f t="shared" si="41"/>
        <v>0</v>
      </c>
      <c r="U133" s="142">
        <f t="shared" si="41"/>
        <v>0</v>
      </c>
      <c r="V133" s="142">
        <f t="shared" si="41"/>
        <v>0</v>
      </c>
      <c r="W133" s="142">
        <f t="shared" si="41"/>
        <v>0</v>
      </c>
      <c r="X133" s="142">
        <f t="shared" si="41"/>
        <v>0</v>
      </c>
      <c r="Y133" s="142">
        <f t="shared" si="41"/>
        <v>1</v>
      </c>
      <c r="Z133" s="142">
        <f t="shared" si="41"/>
        <v>1</v>
      </c>
      <c r="AA133" s="142">
        <f t="shared" si="41"/>
        <v>0</v>
      </c>
      <c r="AB133" s="142">
        <f t="shared" si="41"/>
        <v>0</v>
      </c>
      <c r="AC133" s="142">
        <f t="shared" si="41"/>
        <v>0</v>
      </c>
      <c r="AD133" s="142">
        <f t="shared" si="41"/>
        <v>0</v>
      </c>
      <c r="AE133" s="142">
        <f t="shared" si="41"/>
        <v>0</v>
      </c>
      <c r="AF133" s="142">
        <f t="shared" si="41"/>
        <v>1</v>
      </c>
      <c r="AG133" s="142">
        <f t="shared" si="41"/>
        <v>1</v>
      </c>
      <c r="AH133" s="151"/>
      <c r="AI133" s="168"/>
      <c r="AJ133" s="151"/>
      <c r="AK133" s="171"/>
      <c r="AL133" s="151"/>
      <c r="AM133" s="151"/>
      <c r="AN133" s="151"/>
    </row>
    <row r="134" spans="2:40" ht="18" customHeight="1" collapsed="1"/>
    <row r="135" spans="2:40" ht="18" customHeight="1">
      <c r="B135" s="132" t="s">
        <v>79</v>
      </c>
      <c r="C135" s="136">
        <f>C136</f>
        <v>46419</v>
      </c>
      <c r="D135" s="146"/>
      <c r="E135" s="146"/>
      <c r="F135" s="146"/>
      <c r="G135" s="146"/>
      <c r="H135" s="146"/>
      <c r="I135" s="146"/>
      <c r="J135" s="146"/>
      <c r="K135" s="146"/>
      <c r="L135" s="146"/>
      <c r="M135" s="146"/>
      <c r="N135" s="146"/>
      <c r="O135" s="146"/>
      <c r="P135" s="146"/>
      <c r="Q135" s="146"/>
      <c r="R135" s="146"/>
      <c r="S135" s="146"/>
      <c r="T135" s="146"/>
      <c r="U135" s="146"/>
      <c r="V135" s="146"/>
      <c r="W135" s="146"/>
      <c r="X135" s="146"/>
      <c r="Y135" s="146"/>
      <c r="Z135" s="146"/>
      <c r="AA135" s="146"/>
      <c r="AB135" s="146"/>
      <c r="AC135" s="146"/>
      <c r="AD135" s="146"/>
      <c r="AE135" s="146"/>
      <c r="AF135" s="146"/>
      <c r="AG135" s="163"/>
      <c r="AH135" s="133" t="s">
        <v>94</v>
      </c>
      <c r="AI135" s="133" t="s">
        <v>95</v>
      </c>
      <c r="AJ135" s="169" t="s">
        <v>96</v>
      </c>
      <c r="AK135" s="169" t="s">
        <v>97</v>
      </c>
      <c r="AL135" s="169" t="s">
        <v>111</v>
      </c>
      <c r="AM135" s="169" t="s">
        <v>113</v>
      </c>
      <c r="AN135" s="169" t="s">
        <v>86</v>
      </c>
    </row>
    <row r="136" spans="2:40" ht="18" customHeight="1">
      <c r="B136" s="132" t="s">
        <v>81</v>
      </c>
      <c r="C136" s="137">
        <f>EDATE(C127,1)</f>
        <v>46419</v>
      </c>
      <c r="D136" s="137">
        <f t="shared" ref="D136:AD136" si="42">C136+1</f>
        <v>46420</v>
      </c>
      <c r="E136" s="137">
        <f t="shared" si="42"/>
        <v>46421</v>
      </c>
      <c r="F136" s="137">
        <f t="shared" si="42"/>
        <v>46422</v>
      </c>
      <c r="G136" s="137">
        <f t="shared" si="42"/>
        <v>46423</v>
      </c>
      <c r="H136" s="137">
        <f t="shared" si="42"/>
        <v>46424</v>
      </c>
      <c r="I136" s="137">
        <f t="shared" si="42"/>
        <v>46425</v>
      </c>
      <c r="J136" s="137">
        <f t="shared" si="42"/>
        <v>46426</v>
      </c>
      <c r="K136" s="137">
        <f t="shared" si="42"/>
        <v>46427</v>
      </c>
      <c r="L136" s="137">
        <f t="shared" si="42"/>
        <v>46428</v>
      </c>
      <c r="M136" s="137">
        <f t="shared" si="42"/>
        <v>46429</v>
      </c>
      <c r="N136" s="137">
        <f t="shared" si="42"/>
        <v>46430</v>
      </c>
      <c r="O136" s="137">
        <f t="shared" si="42"/>
        <v>46431</v>
      </c>
      <c r="P136" s="137">
        <f t="shared" si="42"/>
        <v>46432</v>
      </c>
      <c r="Q136" s="137">
        <f t="shared" si="42"/>
        <v>46433</v>
      </c>
      <c r="R136" s="137">
        <f t="shared" si="42"/>
        <v>46434</v>
      </c>
      <c r="S136" s="137">
        <f t="shared" si="42"/>
        <v>46435</v>
      </c>
      <c r="T136" s="137">
        <f t="shared" si="42"/>
        <v>46436</v>
      </c>
      <c r="U136" s="137">
        <f t="shared" si="42"/>
        <v>46437</v>
      </c>
      <c r="V136" s="137">
        <f t="shared" si="42"/>
        <v>46438</v>
      </c>
      <c r="W136" s="137">
        <f t="shared" si="42"/>
        <v>46439</v>
      </c>
      <c r="X136" s="137">
        <f t="shared" si="42"/>
        <v>46440</v>
      </c>
      <c r="Y136" s="137">
        <f t="shared" si="42"/>
        <v>46441</v>
      </c>
      <c r="Z136" s="137">
        <f t="shared" si="42"/>
        <v>46442</v>
      </c>
      <c r="AA136" s="137">
        <f t="shared" si="42"/>
        <v>46443</v>
      </c>
      <c r="AB136" s="137">
        <f t="shared" si="42"/>
        <v>46444</v>
      </c>
      <c r="AC136" s="137">
        <f t="shared" si="42"/>
        <v>46445</v>
      </c>
      <c r="AD136" s="137">
        <f t="shared" si="42"/>
        <v>46446</v>
      </c>
      <c r="AE136" s="137" t="str">
        <f>IFERROR(IF(DAY(AD136+1)=29,AD136+1,""),"")</f>
        <v/>
      </c>
      <c r="AF136" s="137" t="str">
        <f>IFERROR(IF(DAY(AE136+1)=30,AE136+1,""),"")</f>
        <v/>
      </c>
      <c r="AG136" s="137" t="str">
        <f>IFERROR(IF(DAY(AF136+1)=31,AF136+1,""),"")</f>
        <v/>
      </c>
      <c r="AH136" s="132"/>
      <c r="AI136" s="133"/>
      <c r="AJ136" s="169"/>
      <c r="AK136" s="169"/>
      <c r="AL136" s="169"/>
      <c r="AM136" s="169"/>
      <c r="AN136" s="169"/>
    </row>
    <row r="137" spans="2:40" ht="18" customHeight="1">
      <c r="B137" s="132" t="s">
        <v>82</v>
      </c>
      <c r="C137" s="138">
        <f t="shared" ref="C137:AD137" si="43">WEEKDAY(C136)</f>
        <v>2</v>
      </c>
      <c r="D137" s="138">
        <f t="shared" si="43"/>
        <v>3</v>
      </c>
      <c r="E137" s="138">
        <f t="shared" si="43"/>
        <v>4</v>
      </c>
      <c r="F137" s="138">
        <f t="shared" si="43"/>
        <v>5</v>
      </c>
      <c r="G137" s="138">
        <f t="shared" si="43"/>
        <v>6</v>
      </c>
      <c r="H137" s="138">
        <f t="shared" si="43"/>
        <v>7</v>
      </c>
      <c r="I137" s="138">
        <f t="shared" si="43"/>
        <v>1</v>
      </c>
      <c r="J137" s="138">
        <f t="shared" si="43"/>
        <v>2</v>
      </c>
      <c r="K137" s="138">
        <f t="shared" si="43"/>
        <v>3</v>
      </c>
      <c r="L137" s="138">
        <f t="shared" si="43"/>
        <v>4</v>
      </c>
      <c r="M137" s="138">
        <f t="shared" si="43"/>
        <v>5</v>
      </c>
      <c r="N137" s="138">
        <f t="shared" si="43"/>
        <v>6</v>
      </c>
      <c r="O137" s="138">
        <f t="shared" si="43"/>
        <v>7</v>
      </c>
      <c r="P137" s="138">
        <f t="shared" si="43"/>
        <v>1</v>
      </c>
      <c r="Q137" s="138">
        <f t="shared" si="43"/>
        <v>2</v>
      </c>
      <c r="R137" s="138">
        <f t="shared" si="43"/>
        <v>3</v>
      </c>
      <c r="S137" s="138">
        <f t="shared" si="43"/>
        <v>4</v>
      </c>
      <c r="T137" s="138">
        <f t="shared" si="43"/>
        <v>5</v>
      </c>
      <c r="U137" s="138">
        <f t="shared" si="43"/>
        <v>6</v>
      </c>
      <c r="V137" s="138">
        <f t="shared" si="43"/>
        <v>7</v>
      </c>
      <c r="W137" s="138">
        <f t="shared" si="43"/>
        <v>1</v>
      </c>
      <c r="X137" s="138">
        <f t="shared" si="43"/>
        <v>2</v>
      </c>
      <c r="Y137" s="138">
        <f t="shared" si="43"/>
        <v>3</v>
      </c>
      <c r="Z137" s="138">
        <f t="shared" si="43"/>
        <v>4</v>
      </c>
      <c r="AA137" s="138">
        <f t="shared" si="43"/>
        <v>5</v>
      </c>
      <c r="AB137" s="138">
        <f t="shared" si="43"/>
        <v>6</v>
      </c>
      <c r="AC137" s="138">
        <f t="shared" si="43"/>
        <v>7</v>
      </c>
      <c r="AD137" s="138">
        <f t="shared" si="43"/>
        <v>1</v>
      </c>
      <c r="AE137" s="138" t="str">
        <f>IFERROR(WEEKDAY(AE136),"")</f>
        <v/>
      </c>
      <c r="AF137" s="138" t="str">
        <f>IFERROR(WEEKDAY(AF136),"")</f>
        <v/>
      </c>
      <c r="AG137" s="138" t="str">
        <f>IFERROR(WEEKDAY(AG136),"")</f>
        <v/>
      </c>
      <c r="AH137" s="132"/>
      <c r="AI137" s="133"/>
      <c r="AJ137" s="169"/>
      <c r="AK137" s="169"/>
      <c r="AL137" s="169"/>
      <c r="AM137" s="169"/>
      <c r="AN137" s="169"/>
    </row>
    <row r="138" spans="2:40" ht="36" customHeight="1">
      <c r="B138" s="133" t="s">
        <v>83</v>
      </c>
      <c r="C138" s="139"/>
      <c r="D138" s="139"/>
      <c r="E138" s="139"/>
      <c r="F138" s="139"/>
      <c r="G138" s="139"/>
      <c r="H138" s="139"/>
      <c r="I138" s="139"/>
      <c r="J138" s="139"/>
      <c r="K138" s="139"/>
      <c r="L138" s="139"/>
      <c r="M138" s="139"/>
      <c r="N138" s="139"/>
      <c r="O138" s="139"/>
      <c r="P138" s="139"/>
      <c r="Q138" s="139"/>
      <c r="R138" s="139"/>
      <c r="S138" s="139"/>
      <c r="T138" s="139"/>
      <c r="U138" s="139"/>
      <c r="V138" s="139"/>
      <c r="W138" s="139"/>
      <c r="X138" s="139"/>
      <c r="Y138" s="139"/>
      <c r="Z138" s="139"/>
      <c r="AA138" s="139"/>
      <c r="AB138" s="139"/>
      <c r="AC138" s="139"/>
      <c r="AD138" s="139"/>
      <c r="AE138" s="139"/>
      <c r="AF138" s="139"/>
      <c r="AG138" s="139"/>
      <c r="AH138" s="132"/>
      <c r="AI138" s="133"/>
      <c r="AJ138" s="169"/>
      <c r="AK138" s="169"/>
      <c r="AL138" s="169"/>
      <c r="AM138" s="169"/>
      <c r="AN138" s="169"/>
    </row>
    <row r="139" spans="2:40" ht="36" customHeight="1">
      <c r="B139" s="132"/>
      <c r="C139" s="140"/>
      <c r="D139" s="140"/>
      <c r="E139" s="140"/>
      <c r="F139" s="140"/>
      <c r="G139" s="140"/>
      <c r="H139" s="140"/>
      <c r="I139" s="140"/>
      <c r="J139" s="140"/>
      <c r="K139" s="140"/>
      <c r="L139" s="140"/>
      <c r="M139" s="140"/>
      <c r="N139" s="140"/>
      <c r="O139" s="140"/>
      <c r="P139" s="140"/>
      <c r="Q139" s="140"/>
      <c r="R139" s="140"/>
      <c r="S139" s="140"/>
      <c r="T139" s="140"/>
      <c r="U139" s="140"/>
      <c r="V139" s="140"/>
      <c r="W139" s="140"/>
      <c r="X139" s="140"/>
      <c r="Y139" s="140"/>
      <c r="Z139" s="140"/>
      <c r="AA139" s="140"/>
      <c r="AB139" s="140"/>
      <c r="AC139" s="140"/>
      <c r="AD139" s="140"/>
      <c r="AE139" s="140"/>
      <c r="AF139" s="140"/>
      <c r="AG139" s="140"/>
      <c r="AH139" s="132"/>
      <c r="AI139" s="133"/>
      <c r="AJ139" s="169"/>
      <c r="AK139" s="169"/>
      <c r="AL139" s="169"/>
      <c r="AM139" s="169"/>
      <c r="AN139" s="169"/>
    </row>
    <row r="140" spans="2:40" ht="36" customHeight="1">
      <c r="B140" s="132"/>
      <c r="C140" s="140"/>
      <c r="D140" s="140"/>
      <c r="E140" s="140"/>
      <c r="F140" s="140"/>
      <c r="G140" s="140"/>
      <c r="H140" s="140"/>
      <c r="I140" s="140"/>
      <c r="J140" s="140"/>
      <c r="K140" s="140"/>
      <c r="L140" s="140"/>
      <c r="M140" s="140"/>
      <c r="N140" s="140"/>
      <c r="O140" s="140"/>
      <c r="P140" s="140"/>
      <c r="Q140" s="140"/>
      <c r="R140" s="140"/>
      <c r="S140" s="140"/>
      <c r="T140" s="140"/>
      <c r="U140" s="140"/>
      <c r="V140" s="140"/>
      <c r="W140" s="140"/>
      <c r="X140" s="140"/>
      <c r="Y140" s="140"/>
      <c r="Z140" s="140"/>
      <c r="AA140" s="140"/>
      <c r="AB140" s="140"/>
      <c r="AC140" s="140"/>
      <c r="AD140" s="140"/>
      <c r="AE140" s="140"/>
      <c r="AF140" s="140"/>
      <c r="AG140" s="140"/>
      <c r="AH140" s="132"/>
      <c r="AI140" s="133"/>
      <c r="AJ140" s="169"/>
      <c r="AK140" s="169"/>
      <c r="AL140" s="169"/>
      <c r="AM140" s="169"/>
      <c r="AN140" s="169"/>
    </row>
    <row r="141" spans="2:40" ht="18" customHeight="1">
      <c r="B141" s="134" t="s">
        <v>84</v>
      </c>
      <c r="C141" s="141"/>
      <c r="D141" s="147"/>
      <c r="E141" s="147"/>
      <c r="F141" s="147"/>
      <c r="G141" s="147"/>
      <c r="H141" s="147" t="s">
        <v>107</v>
      </c>
      <c r="I141" s="147" t="s">
        <v>107</v>
      </c>
      <c r="J141" s="147"/>
      <c r="K141" s="147"/>
      <c r="L141" s="147"/>
      <c r="M141" s="147" t="s">
        <v>107</v>
      </c>
      <c r="N141" s="147"/>
      <c r="O141" s="147" t="s">
        <v>107</v>
      </c>
      <c r="P141" s="147" t="s">
        <v>107</v>
      </c>
      <c r="Q141" s="147"/>
      <c r="R141" s="147"/>
      <c r="S141" s="147"/>
      <c r="T141" s="147"/>
      <c r="U141" s="147"/>
      <c r="V141" s="147" t="s">
        <v>107</v>
      </c>
      <c r="W141" s="147" t="s">
        <v>107</v>
      </c>
      <c r="X141" s="147"/>
      <c r="Y141" s="147" t="s">
        <v>107</v>
      </c>
      <c r="Z141" s="147"/>
      <c r="AA141" s="147"/>
      <c r="AB141" s="147"/>
      <c r="AC141" s="147" t="s">
        <v>107</v>
      </c>
      <c r="AD141" s="147" t="s">
        <v>107</v>
      </c>
      <c r="AE141" s="147"/>
      <c r="AF141" s="147"/>
      <c r="AG141" s="164"/>
      <c r="AH141" s="166">
        <f>COUNTIF(C141:AG141,"○")</f>
        <v>10</v>
      </c>
      <c r="AI141" s="167">
        <f>IF(AK141-AJ141&lt;0,0,AK141-AJ141)</f>
        <v>28</v>
      </c>
      <c r="AJ141" s="132">
        <f>COUNTIF(C141:AG141,"×")</f>
        <v>0</v>
      </c>
      <c r="AK141" s="170">
        <f>DAY(EOMONTH(C136,0))</f>
        <v>28</v>
      </c>
      <c r="AL141" s="132">
        <f>COUNTIF(C142:AG142,1)</f>
        <v>8</v>
      </c>
      <c r="AM141" s="132">
        <f>COUNTIF(C142:AG142,2)</f>
        <v>0</v>
      </c>
      <c r="AN141" s="132" t="str">
        <f>IF(AH141&gt;=AL141,"○","×")</f>
        <v>○</v>
      </c>
    </row>
    <row r="142" spans="2:40" ht="18" customHeight="1" outlineLevel="1">
      <c r="B142" s="132"/>
      <c r="C142" s="142">
        <f t="shared" ref="C142:AG142" si="44">IF(C141="×",IF(C137=1,2,0)+IF(C137=7,2,0),IF(C137=1,1,0)+IF(C137=7,1,0))</f>
        <v>0</v>
      </c>
      <c r="D142" s="142">
        <f t="shared" si="44"/>
        <v>0</v>
      </c>
      <c r="E142" s="142">
        <f t="shared" si="44"/>
        <v>0</v>
      </c>
      <c r="F142" s="142">
        <f t="shared" si="44"/>
        <v>0</v>
      </c>
      <c r="G142" s="142">
        <f t="shared" si="44"/>
        <v>0</v>
      </c>
      <c r="H142" s="142">
        <f t="shared" si="44"/>
        <v>1</v>
      </c>
      <c r="I142" s="142">
        <f t="shared" si="44"/>
        <v>1</v>
      </c>
      <c r="J142" s="142">
        <f t="shared" si="44"/>
        <v>0</v>
      </c>
      <c r="K142" s="142">
        <f t="shared" si="44"/>
        <v>0</v>
      </c>
      <c r="L142" s="142">
        <f t="shared" si="44"/>
        <v>0</v>
      </c>
      <c r="M142" s="142">
        <f t="shared" si="44"/>
        <v>0</v>
      </c>
      <c r="N142" s="142">
        <f t="shared" si="44"/>
        <v>0</v>
      </c>
      <c r="O142" s="142">
        <f t="shared" si="44"/>
        <v>1</v>
      </c>
      <c r="P142" s="142">
        <f t="shared" si="44"/>
        <v>1</v>
      </c>
      <c r="Q142" s="142">
        <f t="shared" si="44"/>
        <v>0</v>
      </c>
      <c r="R142" s="142">
        <f t="shared" si="44"/>
        <v>0</v>
      </c>
      <c r="S142" s="142">
        <f t="shared" si="44"/>
        <v>0</v>
      </c>
      <c r="T142" s="142">
        <f t="shared" si="44"/>
        <v>0</v>
      </c>
      <c r="U142" s="142">
        <f t="shared" si="44"/>
        <v>0</v>
      </c>
      <c r="V142" s="142">
        <f t="shared" si="44"/>
        <v>1</v>
      </c>
      <c r="W142" s="142">
        <f t="shared" si="44"/>
        <v>1</v>
      </c>
      <c r="X142" s="142">
        <f t="shared" si="44"/>
        <v>0</v>
      </c>
      <c r="Y142" s="142">
        <f t="shared" si="44"/>
        <v>0</v>
      </c>
      <c r="Z142" s="142">
        <f t="shared" si="44"/>
        <v>0</v>
      </c>
      <c r="AA142" s="142">
        <f t="shared" si="44"/>
        <v>0</v>
      </c>
      <c r="AB142" s="142">
        <f t="shared" si="44"/>
        <v>0</v>
      </c>
      <c r="AC142" s="142">
        <f t="shared" si="44"/>
        <v>1</v>
      </c>
      <c r="AD142" s="142">
        <f t="shared" si="44"/>
        <v>1</v>
      </c>
      <c r="AE142" s="142">
        <f t="shared" si="44"/>
        <v>0</v>
      </c>
      <c r="AF142" s="142">
        <f t="shared" si="44"/>
        <v>0</v>
      </c>
      <c r="AG142" s="142">
        <f t="shared" si="44"/>
        <v>0</v>
      </c>
      <c r="AH142" s="151"/>
      <c r="AI142" s="168"/>
      <c r="AJ142" s="151"/>
      <c r="AK142" s="171"/>
      <c r="AL142" s="151"/>
      <c r="AM142" s="151"/>
      <c r="AN142" s="151"/>
    </row>
    <row r="143" spans="2:40" ht="18" customHeight="1" collapsed="1"/>
    <row r="144" spans="2:40" ht="18" customHeight="1">
      <c r="B144" s="132" t="s">
        <v>79</v>
      </c>
      <c r="C144" s="136">
        <f>C145</f>
        <v>46447</v>
      </c>
      <c r="D144" s="146"/>
      <c r="E144" s="146"/>
      <c r="F144" s="146"/>
      <c r="G144" s="146"/>
      <c r="H144" s="146"/>
      <c r="I144" s="146"/>
      <c r="J144" s="146"/>
      <c r="K144" s="146"/>
      <c r="L144" s="146"/>
      <c r="M144" s="146"/>
      <c r="N144" s="146"/>
      <c r="O144" s="146"/>
      <c r="P144" s="146"/>
      <c r="Q144" s="146"/>
      <c r="R144" s="146"/>
      <c r="S144" s="146"/>
      <c r="T144" s="146"/>
      <c r="U144" s="146"/>
      <c r="V144" s="146"/>
      <c r="W144" s="146"/>
      <c r="X144" s="146"/>
      <c r="Y144" s="146"/>
      <c r="Z144" s="146"/>
      <c r="AA144" s="146"/>
      <c r="AB144" s="146"/>
      <c r="AC144" s="146"/>
      <c r="AD144" s="146"/>
      <c r="AE144" s="146"/>
      <c r="AF144" s="146"/>
      <c r="AG144" s="163"/>
      <c r="AH144" s="133" t="s">
        <v>94</v>
      </c>
      <c r="AI144" s="133" t="s">
        <v>95</v>
      </c>
      <c r="AJ144" s="169" t="s">
        <v>96</v>
      </c>
      <c r="AK144" s="169" t="s">
        <v>97</v>
      </c>
      <c r="AL144" s="169" t="s">
        <v>111</v>
      </c>
      <c r="AM144" s="169" t="s">
        <v>113</v>
      </c>
      <c r="AN144" s="169" t="s">
        <v>86</v>
      </c>
    </row>
    <row r="145" spans="2:40" ht="18" customHeight="1">
      <c r="B145" s="132" t="s">
        <v>81</v>
      </c>
      <c r="C145" s="137">
        <f>EDATE(C136,1)</f>
        <v>46447</v>
      </c>
      <c r="D145" s="137">
        <f t="shared" ref="D145:AD145" si="45">C145+1</f>
        <v>46448</v>
      </c>
      <c r="E145" s="137">
        <f t="shared" si="45"/>
        <v>46449</v>
      </c>
      <c r="F145" s="137">
        <f t="shared" si="45"/>
        <v>46450</v>
      </c>
      <c r="G145" s="137">
        <f t="shared" si="45"/>
        <v>46451</v>
      </c>
      <c r="H145" s="137">
        <f t="shared" si="45"/>
        <v>46452</v>
      </c>
      <c r="I145" s="137">
        <f t="shared" si="45"/>
        <v>46453</v>
      </c>
      <c r="J145" s="137">
        <f t="shared" si="45"/>
        <v>46454</v>
      </c>
      <c r="K145" s="137">
        <f t="shared" si="45"/>
        <v>46455</v>
      </c>
      <c r="L145" s="137">
        <f t="shared" si="45"/>
        <v>46456</v>
      </c>
      <c r="M145" s="137">
        <f t="shared" si="45"/>
        <v>46457</v>
      </c>
      <c r="N145" s="137">
        <f t="shared" si="45"/>
        <v>46458</v>
      </c>
      <c r="O145" s="137">
        <f t="shared" si="45"/>
        <v>46459</v>
      </c>
      <c r="P145" s="137">
        <f t="shared" si="45"/>
        <v>46460</v>
      </c>
      <c r="Q145" s="137">
        <f t="shared" si="45"/>
        <v>46461</v>
      </c>
      <c r="R145" s="137">
        <f t="shared" si="45"/>
        <v>46462</v>
      </c>
      <c r="S145" s="137">
        <f t="shared" si="45"/>
        <v>46463</v>
      </c>
      <c r="T145" s="137">
        <f t="shared" si="45"/>
        <v>46464</v>
      </c>
      <c r="U145" s="137">
        <f t="shared" si="45"/>
        <v>46465</v>
      </c>
      <c r="V145" s="137">
        <f t="shared" si="45"/>
        <v>46466</v>
      </c>
      <c r="W145" s="137">
        <f t="shared" si="45"/>
        <v>46467</v>
      </c>
      <c r="X145" s="137">
        <f t="shared" si="45"/>
        <v>46468</v>
      </c>
      <c r="Y145" s="137">
        <f t="shared" si="45"/>
        <v>46469</v>
      </c>
      <c r="Z145" s="137">
        <f t="shared" si="45"/>
        <v>46470</v>
      </c>
      <c r="AA145" s="137">
        <f t="shared" si="45"/>
        <v>46471</v>
      </c>
      <c r="AB145" s="137">
        <f t="shared" si="45"/>
        <v>46472</v>
      </c>
      <c r="AC145" s="137">
        <f t="shared" si="45"/>
        <v>46473</v>
      </c>
      <c r="AD145" s="137">
        <f t="shared" si="45"/>
        <v>46474</v>
      </c>
      <c r="AE145" s="137">
        <f>IFERROR(IF(DAY(AD145+1)=29,AD145+1,""),"")</f>
        <v>46475</v>
      </c>
      <c r="AF145" s="137">
        <f>IFERROR(IF(DAY(AE145+1)=30,AE145+1,""),"")</f>
        <v>46476</v>
      </c>
      <c r="AG145" s="137">
        <f>IFERROR(IF(DAY(AF145+1)=31,AF145+1,""),"")</f>
        <v>46477</v>
      </c>
      <c r="AH145" s="132"/>
      <c r="AI145" s="133"/>
      <c r="AJ145" s="169"/>
      <c r="AK145" s="169"/>
      <c r="AL145" s="169"/>
      <c r="AM145" s="169"/>
      <c r="AN145" s="169"/>
    </row>
    <row r="146" spans="2:40" ht="18" customHeight="1">
      <c r="B146" s="132" t="s">
        <v>82</v>
      </c>
      <c r="C146" s="138">
        <f t="shared" ref="C146:AD146" si="46">WEEKDAY(C145)</f>
        <v>2</v>
      </c>
      <c r="D146" s="138">
        <f t="shared" si="46"/>
        <v>3</v>
      </c>
      <c r="E146" s="138">
        <f t="shared" si="46"/>
        <v>4</v>
      </c>
      <c r="F146" s="138">
        <f t="shared" si="46"/>
        <v>5</v>
      </c>
      <c r="G146" s="138">
        <f t="shared" si="46"/>
        <v>6</v>
      </c>
      <c r="H146" s="138">
        <f t="shared" si="46"/>
        <v>7</v>
      </c>
      <c r="I146" s="138">
        <f t="shared" si="46"/>
        <v>1</v>
      </c>
      <c r="J146" s="138">
        <f t="shared" si="46"/>
        <v>2</v>
      </c>
      <c r="K146" s="138">
        <f t="shared" si="46"/>
        <v>3</v>
      </c>
      <c r="L146" s="138">
        <f t="shared" si="46"/>
        <v>4</v>
      </c>
      <c r="M146" s="138">
        <f t="shared" si="46"/>
        <v>5</v>
      </c>
      <c r="N146" s="138">
        <f t="shared" si="46"/>
        <v>6</v>
      </c>
      <c r="O146" s="138">
        <f t="shared" si="46"/>
        <v>7</v>
      </c>
      <c r="P146" s="138">
        <f t="shared" si="46"/>
        <v>1</v>
      </c>
      <c r="Q146" s="138">
        <f t="shared" si="46"/>
        <v>2</v>
      </c>
      <c r="R146" s="138">
        <f t="shared" si="46"/>
        <v>3</v>
      </c>
      <c r="S146" s="138">
        <f t="shared" si="46"/>
        <v>4</v>
      </c>
      <c r="T146" s="138">
        <f t="shared" si="46"/>
        <v>5</v>
      </c>
      <c r="U146" s="138">
        <f t="shared" si="46"/>
        <v>6</v>
      </c>
      <c r="V146" s="138">
        <f t="shared" si="46"/>
        <v>7</v>
      </c>
      <c r="W146" s="138">
        <f t="shared" si="46"/>
        <v>1</v>
      </c>
      <c r="X146" s="138">
        <f t="shared" si="46"/>
        <v>2</v>
      </c>
      <c r="Y146" s="138">
        <f t="shared" si="46"/>
        <v>3</v>
      </c>
      <c r="Z146" s="138">
        <f t="shared" si="46"/>
        <v>4</v>
      </c>
      <c r="AA146" s="138">
        <f t="shared" si="46"/>
        <v>5</v>
      </c>
      <c r="AB146" s="138">
        <f t="shared" si="46"/>
        <v>6</v>
      </c>
      <c r="AC146" s="138">
        <f t="shared" si="46"/>
        <v>7</v>
      </c>
      <c r="AD146" s="138">
        <f t="shared" si="46"/>
        <v>1</v>
      </c>
      <c r="AE146" s="138">
        <f>IFERROR(WEEKDAY(AE145),"")</f>
        <v>2</v>
      </c>
      <c r="AF146" s="138">
        <f>IFERROR(WEEKDAY(AF145),"")</f>
        <v>3</v>
      </c>
      <c r="AG146" s="138">
        <f>IFERROR(WEEKDAY(AG145),"")</f>
        <v>4</v>
      </c>
      <c r="AH146" s="132"/>
      <c r="AI146" s="133"/>
      <c r="AJ146" s="169"/>
      <c r="AK146" s="169"/>
      <c r="AL146" s="169"/>
      <c r="AM146" s="169"/>
      <c r="AN146" s="169"/>
    </row>
    <row r="147" spans="2:40" ht="36" customHeight="1">
      <c r="B147" s="133" t="s">
        <v>83</v>
      </c>
      <c r="C147" s="139"/>
      <c r="D147" s="139"/>
      <c r="E147" s="139"/>
      <c r="F147" s="139"/>
      <c r="G147" s="139"/>
      <c r="H147" s="139"/>
      <c r="I147" s="139"/>
      <c r="J147" s="139"/>
      <c r="K147" s="139"/>
      <c r="L147" s="139"/>
      <c r="M147" s="139"/>
      <c r="N147" s="139"/>
      <c r="O147" s="139"/>
      <c r="P147" s="139"/>
      <c r="Q147" s="139"/>
      <c r="R147" s="139"/>
      <c r="S147" s="139"/>
      <c r="T147" s="139"/>
      <c r="U147" s="139"/>
      <c r="V147" s="139"/>
      <c r="W147" s="139"/>
      <c r="X147" s="139"/>
      <c r="Y147" s="139"/>
      <c r="Z147" s="139"/>
      <c r="AA147" s="139"/>
      <c r="AB147" s="139"/>
      <c r="AC147" s="139"/>
      <c r="AD147" s="139"/>
      <c r="AE147" s="139"/>
      <c r="AF147" s="139"/>
      <c r="AG147" s="139"/>
      <c r="AH147" s="132"/>
      <c r="AI147" s="133"/>
      <c r="AJ147" s="169"/>
      <c r="AK147" s="169"/>
      <c r="AL147" s="169"/>
      <c r="AM147" s="169"/>
      <c r="AN147" s="169"/>
    </row>
    <row r="148" spans="2:40" ht="36" customHeight="1">
      <c r="B148" s="132"/>
      <c r="C148" s="140"/>
      <c r="D148" s="140"/>
      <c r="E148" s="140"/>
      <c r="F148" s="140"/>
      <c r="G148" s="140"/>
      <c r="H148" s="140"/>
      <c r="I148" s="140"/>
      <c r="J148" s="140"/>
      <c r="K148" s="140"/>
      <c r="L148" s="140"/>
      <c r="M148" s="140"/>
      <c r="N148" s="140"/>
      <c r="O148" s="140"/>
      <c r="P148" s="140"/>
      <c r="Q148" s="140"/>
      <c r="R148" s="140"/>
      <c r="S148" s="140"/>
      <c r="T148" s="140"/>
      <c r="U148" s="140"/>
      <c r="V148" s="140"/>
      <c r="W148" s="140"/>
      <c r="X148" s="140"/>
      <c r="Y148" s="140"/>
      <c r="Z148" s="140"/>
      <c r="AA148" s="140"/>
      <c r="AB148" s="140"/>
      <c r="AC148" s="140"/>
      <c r="AD148" s="140"/>
      <c r="AE148" s="140"/>
      <c r="AF148" s="140"/>
      <c r="AG148" s="140"/>
      <c r="AH148" s="132"/>
      <c r="AI148" s="133"/>
      <c r="AJ148" s="169"/>
      <c r="AK148" s="169"/>
      <c r="AL148" s="169"/>
      <c r="AM148" s="169"/>
      <c r="AN148" s="169"/>
    </row>
    <row r="149" spans="2:40" ht="36" customHeight="1">
      <c r="B149" s="132"/>
      <c r="C149" s="140"/>
      <c r="D149" s="140"/>
      <c r="E149" s="140"/>
      <c r="F149" s="140"/>
      <c r="G149" s="140"/>
      <c r="H149" s="140"/>
      <c r="I149" s="140"/>
      <c r="J149" s="140"/>
      <c r="K149" s="140"/>
      <c r="L149" s="140"/>
      <c r="M149" s="140"/>
      <c r="N149" s="140"/>
      <c r="O149" s="140"/>
      <c r="P149" s="140"/>
      <c r="Q149" s="140"/>
      <c r="R149" s="140"/>
      <c r="S149" s="140"/>
      <c r="T149" s="140"/>
      <c r="U149" s="140"/>
      <c r="V149" s="140"/>
      <c r="W149" s="140"/>
      <c r="X149" s="140"/>
      <c r="Y149" s="140"/>
      <c r="Z149" s="140"/>
      <c r="AA149" s="140"/>
      <c r="AB149" s="140"/>
      <c r="AC149" s="140"/>
      <c r="AD149" s="140"/>
      <c r="AE149" s="140"/>
      <c r="AF149" s="140"/>
      <c r="AG149" s="140"/>
      <c r="AH149" s="132"/>
      <c r="AI149" s="133"/>
      <c r="AJ149" s="169"/>
      <c r="AK149" s="169"/>
      <c r="AL149" s="169"/>
      <c r="AM149" s="169"/>
      <c r="AN149" s="169"/>
    </row>
    <row r="150" spans="2:40" ht="18" customHeight="1">
      <c r="B150" s="134" t="s">
        <v>84</v>
      </c>
      <c r="C150" s="141"/>
      <c r="D150" s="147"/>
      <c r="E150" s="147"/>
      <c r="F150" s="147"/>
      <c r="G150" s="147"/>
      <c r="H150" s="147" t="s">
        <v>107</v>
      </c>
      <c r="I150" s="147" t="s">
        <v>107</v>
      </c>
      <c r="J150" s="147"/>
      <c r="K150" s="147"/>
      <c r="L150" s="147"/>
      <c r="M150" s="147"/>
      <c r="N150" s="147"/>
      <c r="O150" s="147" t="s">
        <v>107</v>
      </c>
      <c r="P150" s="147" t="s">
        <v>107</v>
      </c>
      <c r="Q150" s="147"/>
      <c r="R150" s="147"/>
      <c r="S150" s="147"/>
      <c r="T150" s="147"/>
      <c r="U150" s="147"/>
      <c r="V150" s="147" t="s">
        <v>107</v>
      </c>
      <c r="W150" s="147" t="s">
        <v>107</v>
      </c>
      <c r="X150" s="147"/>
      <c r="Y150" s="147"/>
      <c r="Z150" s="147"/>
      <c r="AA150" s="147"/>
      <c r="AB150" s="147"/>
      <c r="AC150" s="147" t="s">
        <v>107</v>
      </c>
      <c r="AD150" s="147" t="s">
        <v>107</v>
      </c>
      <c r="AE150" s="147"/>
      <c r="AF150" s="147"/>
      <c r="AG150" s="164"/>
      <c r="AH150" s="166">
        <f>COUNTIF(C150:AG150,"○")</f>
        <v>8</v>
      </c>
      <c r="AI150" s="167">
        <f>IF(AK150-AJ150&lt;0,0,AK150-AJ150)</f>
        <v>31</v>
      </c>
      <c r="AJ150" s="132">
        <f>COUNTIF(C150:AG150,"×")</f>
        <v>0</v>
      </c>
      <c r="AK150" s="170">
        <f>DAY(EOMONTH(C145,0))</f>
        <v>31</v>
      </c>
      <c r="AL150" s="132">
        <f>COUNTIF(C151:AG151,1)</f>
        <v>8</v>
      </c>
      <c r="AM150" s="132">
        <f>COUNTIF(C151:AG151,2)</f>
        <v>0</v>
      </c>
      <c r="AN150" s="132" t="str">
        <f>IF(AH150&gt;=AL150,"○","×")</f>
        <v>○</v>
      </c>
    </row>
    <row r="151" spans="2:40" ht="18" customHeight="1" outlineLevel="1">
      <c r="B151" s="132"/>
      <c r="C151" s="142">
        <f t="shared" ref="C151:AG151" si="47">IF(C150="×",IF(C146=1,2,0)+IF(C146=7,2,0),IF(C146=1,1,0)+IF(C146=7,1,0))</f>
        <v>0</v>
      </c>
      <c r="D151" s="142">
        <f t="shared" si="47"/>
        <v>0</v>
      </c>
      <c r="E151" s="142">
        <f t="shared" si="47"/>
        <v>0</v>
      </c>
      <c r="F151" s="142">
        <f t="shared" si="47"/>
        <v>0</v>
      </c>
      <c r="G151" s="142">
        <f t="shared" si="47"/>
        <v>0</v>
      </c>
      <c r="H151" s="142">
        <f t="shared" si="47"/>
        <v>1</v>
      </c>
      <c r="I151" s="142">
        <f t="shared" si="47"/>
        <v>1</v>
      </c>
      <c r="J151" s="142">
        <f t="shared" si="47"/>
        <v>0</v>
      </c>
      <c r="K151" s="142">
        <f t="shared" si="47"/>
        <v>0</v>
      </c>
      <c r="L151" s="142">
        <f t="shared" si="47"/>
        <v>0</v>
      </c>
      <c r="M151" s="142">
        <f t="shared" si="47"/>
        <v>0</v>
      </c>
      <c r="N151" s="142">
        <f t="shared" si="47"/>
        <v>0</v>
      </c>
      <c r="O151" s="142">
        <f t="shared" si="47"/>
        <v>1</v>
      </c>
      <c r="P151" s="142">
        <f t="shared" si="47"/>
        <v>1</v>
      </c>
      <c r="Q151" s="142">
        <f t="shared" si="47"/>
        <v>0</v>
      </c>
      <c r="R151" s="142">
        <f t="shared" si="47"/>
        <v>0</v>
      </c>
      <c r="S151" s="142">
        <f t="shared" si="47"/>
        <v>0</v>
      </c>
      <c r="T151" s="142">
        <f t="shared" si="47"/>
        <v>0</v>
      </c>
      <c r="U151" s="142">
        <f t="shared" si="47"/>
        <v>0</v>
      </c>
      <c r="V151" s="142">
        <f t="shared" si="47"/>
        <v>1</v>
      </c>
      <c r="W151" s="142">
        <f t="shared" si="47"/>
        <v>1</v>
      </c>
      <c r="X151" s="142">
        <f t="shared" si="47"/>
        <v>0</v>
      </c>
      <c r="Y151" s="142">
        <f t="shared" si="47"/>
        <v>0</v>
      </c>
      <c r="Z151" s="142">
        <f t="shared" si="47"/>
        <v>0</v>
      </c>
      <c r="AA151" s="142">
        <f t="shared" si="47"/>
        <v>0</v>
      </c>
      <c r="AB151" s="142">
        <f t="shared" si="47"/>
        <v>0</v>
      </c>
      <c r="AC151" s="142">
        <f t="shared" si="47"/>
        <v>1</v>
      </c>
      <c r="AD151" s="142">
        <f t="shared" si="47"/>
        <v>1</v>
      </c>
      <c r="AE151" s="142">
        <f t="shared" si="47"/>
        <v>0</v>
      </c>
      <c r="AF151" s="142">
        <f t="shared" si="47"/>
        <v>0</v>
      </c>
      <c r="AG151" s="142">
        <f t="shared" si="47"/>
        <v>0</v>
      </c>
      <c r="AH151" s="151"/>
      <c r="AI151" s="168"/>
      <c r="AJ151" s="151"/>
      <c r="AK151" s="171"/>
      <c r="AL151" s="151"/>
      <c r="AM151" s="151"/>
      <c r="AN151" s="151"/>
    </row>
    <row r="152" spans="2:40" ht="18" customHeight="1" collapsed="1"/>
    <row r="153" spans="2:40" ht="18" customHeight="1">
      <c r="B153" s="132" t="s">
        <v>79</v>
      </c>
      <c r="C153" s="136">
        <f>C154</f>
        <v>46478</v>
      </c>
      <c r="D153" s="146"/>
      <c r="E153" s="146"/>
      <c r="F153" s="146"/>
      <c r="G153" s="146"/>
      <c r="H153" s="146"/>
      <c r="I153" s="146"/>
      <c r="J153" s="146"/>
      <c r="K153" s="146"/>
      <c r="L153" s="146"/>
      <c r="M153" s="146"/>
      <c r="N153" s="146"/>
      <c r="O153" s="146"/>
      <c r="P153" s="146"/>
      <c r="Q153" s="146"/>
      <c r="R153" s="146"/>
      <c r="S153" s="146"/>
      <c r="T153" s="146"/>
      <c r="U153" s="146"/>
      <c r="V153" s="146"/>
      <c r="W153" s="146"/>
      <c r="X153" s="146"/>
      <c r="Y153" s="146"/>
      <c r="Z153" s="146"/>
      <c r="AA153" s="146"/>
      <c r="AB153" s="146"/>
      <c r="AC153" s="146"/>
      <c r="AD153" s="146"/>
      <c r="AE153" s="146"/>
      <c r="AF153" s="146"/>
      <c r="AG153" s="163"/>
      <c r="AH153" s="133" t="s">
        <v>94</v>
      </c>
      <c r="AI153" s="133" t="s">
        <v>95</v>
      </c>
      <c r="AJ153" s="169" t="s">
        <v>96</v>
      </c>
      <c r="AK153" s="169" t="s">
        <v>97</v>
      </c>
      <c r="AL153" s="169" t="s">
        <v>111</v>
      </c>
      <c r="AM153" s="169" t="s">
        <v>113</v>
      </c>
      <c r="AN153" s="169" t="s">
        <v>86</v>
      </c>
    </row>
    <row r="154" spans="2:40" ht="18" customHeight="1">
      <c r="B154" s="132" t="s">
        <v>81</v>
      </c>
      <c r="C154" s="137">
        <f>EDATE(C145,1)</f>
        <v>46478</v>
      </c>
      <c r="D154" s="137">
        <f t="shared" ref="D154:AD154" si="48">C154+1</f>
        <v>46479</v>
      </c>
      <c r="E154" s="137">
        <f t="shared" si="48"/>
        <v>46480</v>
      </c>
      <c r="F154" s="137">
        <f t="shared" si="48"/>
        <v>46481</v>
      </c>
      <c r="G154" s="137">
        <f t="shared" si="48"/>
        <v>46482</v>
      </c>
      <c r="H154" s="137">
        <f t="shared" si="48"/>
        <v>46483</v>
      </c>
      <c r="I154" s="137">
        <f t="shared" si="48"/>
        <v>46484</v>
      </c>
      <c r="J154" s="137">
        <f t="shared" si="48"/>
        <v>46485</v>
      </c>
      <c r="K154" s="137">
        <f t="shared" si="48"/>
        <v>46486</v>
      </c>
      <c r="L154" s="137">
        <f t="shared" si="48"/>
        <v>46487</v>
      </c>
      <c r="M154" s="137">
        <f t="shared" si="48"/>
        <v>46488</v>
      </c>
      <c r="N154" s="137">
        <f t="shared" si="48"/>
        <v>46489</v>
      </c>
      <c r="O154" s="137">
        <f t="shared" si="48"/>
        <v>46490</v>
      </c>
      <c r="P154" s="137">
        <f t="shared" si="48"/>
        <v>46491</v>
      </c>
      <c r="Q154" s="137">
        <f t="shared" si="48"/>
        <v>46492</v>
      </c>
      <c r="R154" s="137">
        <f t="shared" si="48"/>
        <v>46493</v>
      </c>
      <c r="S154" s="137">
        <f t="shared" si="48"/>
        <v>46494</v>
      </c>
      <c r="T154" s="137">
        <f t="shared" si="48"/>
        <v>46495</v>
      </c>
      <c r="U154" s="137">
        <f t="shared" si="48"/>
        <v>46496</v>
      </c>
      <c r="V154" s="137">
        <f t="shared" si="48"/>
        <v>46497</v>
      </c>
      <c r="W154" s="137">
        <f t="shared" si="48"/>
        <v>46498</v>
      </c>
      <c r="X154" s="137">
        <f t="shared" si="48"/>
        <v>46499</v>
      </c>
      <c r="Y154" s="137">
        <f t="shared" si="48"/>
        <v>46500</v>
      </c>
      <c r="Z154" s="137">
        <f t="shared" si="48"/>
        <v>46501</v>
      </c>
      <c r="AA154" s="137">
        <f t="shared" si="48"/>
        <v>46502</v>
      </c>
      <c r="AB154" s="137">
        <f t="shared" si="48"/>
        <v>46503</v>
      </c>
      <c r="AC154" s="137">
        <f t="shared" si="48"/>
        <v>46504</v>
      </c>
      <c r="AD154" s="137">
        <f t="shared" si="48"/>
        <v>46505</v>
      </c>
      <c r="AE154" s="137">
        <f>IFERROR(IF(DAY(AD154+1)=29,AD154+1,""),"")</f>
        <v>46506</v>
      </c>
      <c r="AF154" s="137">
        <f>IFERROR(IF(DAY(AE154+1)=30,AE154+1,""),"")</f>
        <v>46507</v>
      </c>
      <c r="AG154" s="137" t="str">
        <f>IFERROR(IF(DAY(AF154+1)=31,AF154+1,""),"")</f>
        <v/>
      </c>
      <c r="AH154" s="132"/>
      <c r="AI154" s="133"/>
      <c r="AJ154" s="169"/>
      <c r="AK154" s="169"/>
      <c r="AL154" s="169"/>
      <c r="AM154" s="169"/>
      <c r="AN154" s="169"/>
    </row>
    <row r="155" spans="2:40" ht="18" customHeight="1">
      <c r="B155" s="132" t="s">
        <v>82</v>
      </c>
      <c r="C155" s="138">
        <f t="shared" ref="C155:AD155" si="49">WEEKDAY(C154)</f>
        <v>5</v>
      </c>
      <c r="D155" s="138">
        <f t="shared" si="49"/>
        <v>6</v>
      </c>
      <c r="E155" s="138">
        <f t="shared" si="49"/>
        <v>7</v>
      </c>
      <c r="F155" s="138">
        <f t="shared" si="49"/>
        <v>1</v>
      </c>
      <c r="G155" s="138">
        <f t="shared" si="49"/>
        <v>2</v>
      </c>
      <c r="H155" s="138">
        <f t="shared" si="49"/>
        <v>3</v>
      </c>
      <c r="I155" s="138">
        <f t="shared" si="49"/>
        <v>4</v>
      </c>
      <c r="J155" s="138">
        <f t="shared" si="49"/>
        <v>5</v>
      </c>
      <c r="K155" s="138">
        <f t="shared" si="49"/>
        <v>6</v>
      </c>
      <c r="L155" s="138">
        <f t="shared" si="49"/>
        <v>7</v>
      </c>
      <c r="M155" s="138">
        <f t="shared" si="49"/>
        <v>1</v>
      </c>
      <c r="N155" s="138">
        <f t="shared" si="49"/>
        <v>2</v>
      </c>
      <c r="O155" s="138">
        <f t="shared" si="49"/>
        <v>3</v>
      </c>
      <c r="P155" s="138">
        <f t="shared" si="49"/>
        <v>4</v>
      </c>
      <c r="Q155" s="138">
        <f t="shared" si="49"/>
        <v>5</v>
      </c>
      <c r="R155" s="138">
        <f t="shared" si="49"/>
        <v>6</v>
      </c>
      <c r="S155" s="138">
        <f t="shared" si="49"/>
        <v>7</v>
      </c>
      <c r="T155" s="138">
        <f t="shared" si="49"/>
        <v>1</v>
      </c>
      <c r="U155" s="138">
        <f t="shared" si="49"/>
        <v>2</v>
      </c>
      <c r="V155" s="138">
        <f t="shared" si="49"/>
        <v>3</v>
      </c>
      <c r="W155" s="138">
        <f t="shared" si="49"/>
        <v>4</v>
      </c>
      <c r="X155" s="138">
        <f t="shared" si="49"/>
        <v>5</v>
      </c>
      <c r="Y155" s="138">
        <f t="shared" si="49"/>
        <v>6</v>
      </c>
      <c r="Z155" s="138">
        <f t="shared" si="49"/>
        <v>7</v>
      </c>
      <c r="AA155" s="138">
        <f t="shared" si="49"/>
        <v>1</v>
      </c>
      <c r="AB155" s="138">
        <f t="shared" si="49"/>
        <v>2</v>
      </c>
      <c r="AC155" s="138">
        <f t="shared" si="49"/>
        <v>3</v>
      </c>
      <c r="AD155" s="138">
        <f t="shared" si="49"/>
        <v>4</v>
      </c>
      <c r="AE155" s="138">
        <f>IFERROR(WEEKDAY(AE154),"")</f>
        <v>5</v>
      </c>
      <c r="AF155" s="138">
        <f>IFERROR(WEEKDAY(AF154),"")</f>
        <v>6</v>
      </c>
      <c r="AG155" s="138" t="str">
        <f>IFERROR(WEEKDAY(AG154),"")</f>
        <v/>
      </c>
      <c r="AH155" s="132"/>
      <c r="AI155" s="133"/>
      <c r="AJ155" s="169"/>
      <c r="AK155" s="169"/>
      <c r="AL155" s="169"/>
      <c r="AM155" s="169"/>
      <c r="AN155" s="169"/>
    </row>
    <row r="156" spans="2:40" ht="36" customHeight="1">
      <c r="B156" s="133" t="s">
        <v>83</v>
      </c>
      <c r="C156" s="139"/>
      <c r="D156" s="139"/>
      <c r="E156" s="139"/>
      <c r="F156" s="139"/>
      <c r="G156" s="139"/>
      <c r="H156" s="139"/>
      <c r="I156" s="139"/>
      <c r="J156" s="139"/>
      <c r="K156" s="139"/>
      <c r="L156" s="139"/>
      <c r="M156" s="139"/>
      <c r="N156" s="139"/>
      <c r="O156" s="139"/>
      <c r="P156" s="139"/>
      <c r="Q156" s="139"/>
      <c r="R156" s="139"/>
      <c r="S156" s="139"/>
      <c r="T156" s="139"/>
      <c r="U156" s="139"/>
      <c r="V156" s="139"/>
      <c r="W156" s="139"/>
      <c r="X156" s="139"/>
      <c r="Y156" s="139"/>
      <c r="Z156" s="139"/>
      <c r="AA156" s="139"/>
      <c r="AB156" s="139"/>
      <c r="AC156" s="139"/>
      <c r="AD156" s="139"/>
      <c r="AE156" s="139"/>
      <c r="AF156" s="139"/>
      <c r="AG156" s="139"/>
      <c r="AH156" s="132"/>
      <c r="AI156" s="133"/>
      <c r="AJ156" s="169"/>
      <c r="AK156" s="169"/>
      <c r="AL156" s="169"/>
      <c r="AM156" s="169"/>
      <c r="AN156" s="169"/>
    </row>
    <row r="157" spans="2:40" ht="36" customHeight="1">
      <c r="B157" s="132"/>
      <c r="C157" s="140"/>
      <c r="D157" s="140"/>
      <c r="E157" s="140"/>
      <c r="F157" s="140"/>
      <c r="G157" s="140"/>
      <c r="H157" s="140"/>
      <c r="I157" s="140"/>
      <c r="J157" s="140"/>
      <c r="K157" s="140"/>
      <c r="L157" s="140"/>
      <c r="M157" s="140"/>
      <c r="N157" s="140"/>
      <c r="O157" s="140"/>
      <c r="P157" s="140"/>
      <c r="Q157" s="140"/>
      <c r="R157" s="140"/>
      <c r="S157" s="140"/>
      <c r="T157" s="140"/>
      <c r="U157" s="140"/>
      <c r="V157" s="140"/>
      <c r="W157" s="140"/>
      <c r="X157" s="140"/>
      <c r="Y157" s="140"/>
      <c r="Z157" s="140"/>
      <c r="AA157" s="140"/>
      <c r="AB157" s="140"/>
      <c r="AC157" s="140"/>
      <c r="AD157" s="140"/>
      <c r="AE157" s="140"/>
      <c r="AF157" s="140"/>
      <c r="AG157" s="140"/>
      <c r="AH157" s="132"/>
      <c r="AI157" s="133"/>
      <c r="AJ157" s="169"/>
      <c r="AK157" s="169"/>
      <c r="AL157" s="169"/>
      <c r="AM157" s="169"/>
      <c r="AN157" s="169"/>
    </row>
    <row r="158" spans="2:40" ht="36" customHeight="1">
      <c r="B158" s="132"/>
      <c r="C158" s="140"/>
      <c r="D158" s="140"/>
      <c r="E158" s="140"/>
      <c r="F158" s="140"/>
      <c r="G158" s="140"/>
      <c r="H158" s="140"/>
      <c r="I158" s="140"/>
      <c r="J158" s="140"/>
      <c r="K158" s="140"/>
      <c r="L158" s="140"/>
      <c r="M158" s="140"/>
      <c r="N158" s="140"/>
      <c r="O158" s="140"/>
      <c r="P158" s="140"/>
      <c r="Q158" s="140"/>
      <c r="R158" s="140"/>
      <c r="S158" s="140"/>
      <c r="T158" s="140"/>
      <c r="U158" s="140"/>
      <c r="V158" s="140"/>
      <c r="W158" s="140"/>
      <c r="X158" s="140"/>
      <c r="Y158" s="140"/>
      <c r="Z158" s="140"/>
      <c r="AA158" s="140"/>
      <c r="AB158" s="140"/>
      <c r="AC158" s="140"/>
      <c r="AD158" s="140"/>
      <c r="AE158" s="140"/>
      <c r="AF158" s="140"/>
      <c r="AG158" s="140"/>
      <c r="AH158" s="132"/>
      <c r="AI158" s="133"/>
      <c r="AJ158" s="169"/>
      <c r="AK158" s="169"/>
      <c r="AL158" s="169"/>
      <c r="AM158" s="169"/>
      <c r="AN158" s="169"/>
    </row>
    <row r="159" spans="2:40" ht="18" customHeight="1">
      <c r="B159" s="134" t="s">
        <v>84</v>
      </c>
      <c r="C159" s="141"/>
      <c r="D159" s="147"/>
      <c r="E159" s="147" t="s">
        <v>107</v>
      </c>
      <c r="F159" s="147" t="s">
        <v>107</v>
      </c>
      <c r="G159" s="147"/>
      <c r="H159" s="147"/>
      <c r="I159" s="147"/>
      <c r="J159" s="147"/>
      <c r="K159" s="147"/>
      <c r="L159" s="147" t="s">
        <v>107</v>
      </c>
      <c r="M159" s="147" t="s">
        <v>107</v>
      </c>
      <c r="N159" s="147"/>
      <c r="O159" s="147"/>
      <c r="P159" s="147"/>
      <c r="Q159" s="147"/>
      <c r="R159" s="147"/>
      <c r="S159" s="147" t="s">
        <v>107</v>
      </c>
      <c r="T159" s="147" t="s">
        <v>107</v>
      </c>
      <c r="U159" s="147"/>
      <c r="V159" s="147"/>
      <c r="W159" s="147"/>
      <c r="X159" s="147"/>
      <c r="Y159" s="147"/>
      <c r="Z159" s="147" t="s">
        <v>107</v>
      </c>
      <c r="AA159" s="147" t="s">
        <v>107</v>
      </c>
      <c r="AB159" s="147"/>
      <c r="AC159" s="147"/>
      <c r="AD159" s="147"/>
      <c r="AE159" s="147" t="s">
        <v>107</v>
      </c>
      <c r="AF159" s="147"/>
      <c r="AG159" s="164"/>
      <c r="AH159" s="166">
        <f>COUNTIF(C159:AG159,"○")</f>
        <v>9</v>
      </c>
      <c r="AI159" s="167">
        <f>IF(AK159-AJ159&lt;0,0,AK159-AJ159)</f>
        <v>30</v>
      </c>
      <c r="AJ159" s="132">
        <f>COUNTIF(C159:AG159,"×")</f>
        <v>0</v>
      </c>
      <c r="AK159" s="170">
        <f>DAY(EOMONTH(C154,0))</f>
        <v>30</v>
      </c>
      <c r="AL159" s="132">
        <f>COUNTIF(C160:AG160,1)</f>
        <v>8</v>
      </c>
      <c r="AM159" s="132">
        <f>COUNTIF(C160:AG160,2)</f>
        <v>0</v>
      </c>
      <c r="AN159" s="132" t="str">
        <f>IF(AH159&gt;=AL159,"○","×")</f>
        <v>○</v>
      </c>
    </row>
    <row r="160" spans="2:40" ht="18" customHeight="1" outlineLevel="1">
      <c r="B160" s="132"/>
      <c r="C160" s="142">
        <f t="shared" ref="C160:AG160" si="50">IF(C159="×",IF(C155=1,2,0)+IF(C155=7,2,0),IF(C155=1,1,0)+IF(C155=7,1,0))</f>
        <v>0</v>
      </c>
      <c r="D160" s="142">
        <f t="shared" si="50"/>
        <v>0</v>
      </c>
      <c r="E160" s="142">
        <f t="shared" si="50"/>
        <v>1</v>
      </c>
      <c r="F160" s="142">
        <f t="shared" si="50"/>
        <v>1</v>
      </c>
      <c r="G160" s="142">
        <f t="shared" si="50"/>
        <v>0</v>
      </c>
      <c r="H160" s="142">
        <f t="shared" si="50"/>
        <v>0</v>
      </c>
      <c r="I160" s="142">
        <f t="shared" si="50"/>
        <v>0</v>
      </c>
      <c r="J160" s="142">
        <f t="shared" si="50"/>
        <v>0</v>
      </c>
      <c r="K160" s="142">
        <f t="shared" si="50"/>
        <v>0</v>
      </c>
      <c r="L160" s="142">
        <f t="shared" si="50"/>
        <v>1</v>
      </c>
      <c r="M160" s="142">
        <f t="shared" si="50"/>
        <v>1</v>
      </c>
      <c r="N160" s="142">
        <f t="shared" si="50"/>
        <v>0</v>
      </c>
      <c r="O160" s="142">
        <f t="shared" si="50"/>
        <v>0</v>
      </c>
      <c r="P160" s="142">
        <f t="shared" si="50"/>
        <v>0</v>
      </c>
      <c r="Q160" s="142">
        <f t="shared" si="50"/>
        <v>0</v>
      </c>
      <c r="R160" s="142">
        <f t="shared" si="50"/>
        <v>0</v>
      </c>
      <c r="S160" s="142">
        <f t="shared" si="50"/>
        <v>1</v>
      </c>
      <c r="T160" s="142">
        <f t="shared" si="50"/>
        <v>1</v>
      </c>
      <c r="U160" s="142">
        <f t="shared" si="50"/>
        <v>0</v>
      </c>
      <c r="V160" s="142">
        <f t="shared" si="50"/>
        <v>0</v>
      </c>
      <c r="W160" s="142">
        <f t="shared" si="50"/>
        <v>0</v>
      </c>
      <c r="X160" s="142">
        <f t="shared" si="50"/>
        <v>0</v>
      </c>
      <c r="Y160" s="142">
        <f t="shared" si="50"/>
        <v>0</v>
      </c>
      <c r="Z160" s="142">
        <f t="shared" si="50"/>
        <v>1</v>
      </c>
      <c r="AA160" s="142">
        <f t="shared" si="50"/>
        <v>1</v>
      </c>
      <c r="AB160" s="142">
        <f t="shared" si="50"/>
        <v>0</v>
      </c>
      <c r="AC160" s="142">
        <f t="shared" si="50"/>
        <v>0</v>
      </c>
      <c r="AD160" s="142">
        <f t="shared" si="50"/>
        <v>0</v>
      </c>
      <c r="AE160" s="142">
        <f t="shared" si="50"/>
        <v>0</v>
      </c>
      <c r="AF160" s="142">
        <f t="shared" si="50"/>
        <v>0</v>
      </c>
      <c r="AG160" s="142">
        <f t="shared" si="50"/>
        <v>0</v>
      </c>
      <c r="AH160" s="151"/>
      <c r="AI160" s="168"/>
      <c r="AJ160" s="151"/>
      <c r="AK160" s="171"/>
      <c r="AL160" s="151"/>
      <c r="AM160" s="151"/>
      <c r="AN160" s="151"/>
    </row>
    <row r="161" spans="2:40" ht="18" customHeight="1" collapsed="1"/>
    <row r="162" spans="2:40" ht="18" customHeight="1">
      <c r="B162" s="132" t="s">
        <v>79</v>
      </c>
      <c r="C162" s="136">
        <f>C163</f>
        <v>46508</v>
      </c>
      <c r="D162" s="146"/>
      <c r="E162" s="146"/>
      <c r="F162" s="146"/>
      <c r="G162" s="146"/>
      <c r="H162" s="146"/>
      <c r="I162" s="146"/>
      <c r="J162" s="146"/>
      <c r="K162" s="146"/>
      <c r="L162" s="146"/>
      <c r="M162" s="146"/>
      <c r="N162" s="146"/>
      <c r="O162" s="146"/>
      <c r="P162" s="146"/>
      <c r="Q162" s="146"/>
      <c r="R162" s="146"/>
      <c r="S162" s="146"/>
      <c r="T162" s="146"/>
      <c r="U162" s="146"/>
      <c r="V162" s="146"/>
      <c r="W162" s="146"/>
      <c r="X162" s="146"/>
      <c r="Y162" s="146"/>
      <c r="Z162" s="146"/>
      <c r="AA162" s="146"/>
      <c r="AB162" s="146"/>
      <c r="AC162" s="146"/>
      <c r="AD162" s="146"/>
      <c r="AE162" s="146"/>
      <c r="AF162" s="146"/>
      <c r="AG162" s="163"/>
      <c r="AH162" s="133" t="s">
        <v>94</v>
      </c>
      <c r="AI162" s="133" t="s">
        <v>95</v>
      </c>
      <c r="AJ162" s="169" t="s">
        <v>96</v>
      </c>
      <c r="AK162" s="169" t="s">
        <v>97</v>
      </c>
      <c r="AL162" s="169" t="s">
        <v>111</v>
      </c>
      <c r="AM162" s="169" t="s">
        <v>113</v>
      </c>
      <c r="AN162" s="169" t="s">
        <v>86</v>
      </c>
    </row>
    <row r="163" spans="2:40" ht="18" customHeight="1">
      <c r="B163" s="132" t="s">
        <v>81</v>
      </c>
      <c r="C163" s="137">
        <f>EDATE(C154,1)</f>
        <v>46508</v>
      </c>
      <c r="D163" s="137">
        <f t="shared" ref="D163:AD163" si="51">C163+1</f>
        <v>46509</v>
      </c>
      <c r="E163" s="137">
        <f t="shared" si="51"/>
        <v>46510</v>
      </c>
      <c r="F163" s="137">
        <f t="shared" si="51"/>
        <v>46511</v>
      </c>
      <c r="G163" s="137">
        <f t="shared" si="51"/>
        <v>46512</v>
      </c>
      <c r="H163" s="137">
        <f t="shared" si="51"/>
        <v>46513</v>
      </c>
      <c r="I163" s="137">
        <f t="shared" si="51"/>
        <v>46514</v>
      </c>
      <c r="J163" s="137">
        <f t="shared" si="51"/>
        <v>46515</v>
      </c>
      <c r="K163" s="137">
        <f t="shared" si="51"/>
        <v>46516</v>
      </c>
      <c r="L163" s="137">
        <f t="shared" si="51"/>
        <v>46517</v>
      </c>
      <c r="M163" s="137">
        <f t="shared" si="51"/>
        <v>46518</v>
      </c>
      <c r="N163" s="137">
        <f t="shared" si="51"/>
        <v>46519</v>
      </c>
      <c r="O163" s="137">
        <f t="shared" si="51"/>
        <v>46520</v>
      </c>
      <c r="P163" s="137">
        <f t="shared" si="51"/>
        <v>46521</v>
      </c>
      <c r="Q163" s="137">
        <f t="shared" si="51"/>
        <v>46522</v>
      </c>
      <c r="R163" s="137">
        <f t="shared" si="51"/>
        <v>46523</v>
      </c>
      <c r="S163" s="137">
        <f t="shared" si="51"/>
        <v>46524</v>
      </c>
      <c r="T163" s="137">
        <f t="shared" si="51"/>
        <v>46525</v>
      </c>
      <c r="U163" s="137">
        <f t="shared" si="51"/>
        <v>46526</v>
      </c>
      <c r="V163" s="137">
        <f t="shared" si="51"/>
        <v>46527</v>
      </c>
      <c r="W163" s="137">
        <f t="shared" si="51"/>
        <v>46528</v>
      </c>
      <c r="X163" s="137">
        <f t="shared" si="51"/>
        <v>46529</v>
      </c>
      <c r="Y163" s="137">
        <f t="shared" si="51"/>
        <v>46530</v>
      </c>
      <c r="Z163" s="137">
        <f t="shared" si="51"/>
        <v>46531</v>
      </c>
      <c r="AA163" s="137">
        <f t="shared" si="51"/>
        <v>46532</v>
      </c>
      <c r="AB163" s="137">
        <f t="shared" si="51"/>
        <v>46533</v>
      </c>
      <c r="AC163" s="137">
        <f t="shared" si="51"/>
        <v>46534</v>
      </c>
      <c r="AD163" s="137">
        <f t="shared" si="51"/>
        <v>46535</v>
      </c>
      <c r="AE163" s="137">
        <f>IFERROR(IF(DAY(AD163+1)=29,AD163+1,""),"")</f>
        <v>46536</v>
      </c>
      <c r="AF163" s="137">
        <f>IFERROR(IF(DAY(AE163+1)=30,AE163+1,""),"")</f>
        <v>46537</v>
      </c>
      <c r="AG163" s="137">
        <f>IFERROR(IF(DAY(AF163+1)=31,AF163+1,""),"")</f>
        <v>46538</v>
      </c>
      <c r="AH163" s="132"/>
      <c r="AI163" s="133"/>
      <c r="AJ163" s="169"/>
      <c r="AK163" s="169"/>
      <c r="AL163" s="169"/>
      <c r="AM163" s="169"/>
      <c r="AN163" s="169"/>
    </row>
    <row r="164" spans="2:40" ht="18" customHeight="1">
      <c r="B164" s="132" t="s">
        <v>82</v>
      </c>
      <c r="C164" s="138">
        <f t="shared" ref="C164:AD164" si="52">WEEKDAY(C163)</f>
        <v>7</v>
      </c>
      <c r="D164" s="138">
        <f t="shared" si="52"/>
        <v>1</v>
      </c>
      <c r="E164" s="138">
        <f t="shared" si="52"/>
        <v>2</v>
      </c>
      <c r="F164" s="138">
        <f t="shared" si="52"/>
        <v>3</v>
      </c>
      <c r="G164" s="138">
        <f t="shared" si="52"/>
        <v>4</v>
      </c>
      <c r="H164" s="138">
        <f t="shared" si="52"/>
        <v>5</v>
      </c>
      <c r="I164" s="138">
        <f t="shared" si="52"/>
        <v>6</v>
      </c>
      <c r="J164" s="138">
        <f t="shared" si="52"/>
        <v>7</v>
      </c>
      <c r="K164" s="138">
        <f t="shared" si="52"/>
        <v>1</v>
      </c>
      <c r="L164" s="138">
        <f t="shared" si="52"/>
        <v>2</v>
      </c>
      <c r="M164" s="138">
        <f t="shared" si="52"/>
        <v>3</v>
      </c>
      <c r="N164" s="138">
        <f t="shared" si="52"/>
        <v>4</v>
      </c>
      <c r="O164" s="138">
        <f t="shared" si="52"/>
        <v>5</v>
      </c>
      <c r="P164" s="138">
        <f t="shared" si="52"/>
        <v>6</v>
      </c>
      <c r="Q164" s="138">
        <f t="shared" si="52"/>
        <v>7</v>
      </c>
      <c r="R164" s="138">
        <f t="shared" si="52"/>
        <v>1</v>
      </c>
      <c r="S164" s="138">
        <f t="shared" si="52"/>
        <v>2</v>
      </c>
      <c r="T164" s="138">
        <f t="shared" si="52"/>
        <v>3</v>
      </c>
      <c r="U164" s="138">
        <f t="shared" si="52"/>
        <v>4</v>
      </c>
      <c r="V164" s="138">
        <f t="shared" si="52"/>
        <v>5</v>
      </c>
      <c r="W164" s="138">
        <f t="shared" si="52"/>
        <v>6</v>
      </c>
      <c r="X164" s="138">
        <f t="shared" si="52"/>
        <v>7</v>
      </c>
      <c r="Y164" s="138">
        <f t="shared" si="52"/>
        <v>1</v>
      </c>
      <c r="Z164" s="138">
        <f t="shared" si="52"/>
        <v>2</v>
      </c>
      <c r="AA164" s="138">
        <f t="shared" si="52"/>
        <v>3</v>
      </c>
      <c r="AB164" s="138">
        <f t="shared" si="52"/>
        <v>4</v>
      </c>
      <c r="AC164" s="138">
        <f t="shared" si="52"/>
        <v>5</v>
      </c>
      <c r="AD164" s="138">
        <f t="shared" si="52"/>
        <v>6</v>
      </c>
      <c r="AE164" s="138">
        <f>IFERROR(WEEKDAY(AE163),"")</f>
        <v>7</v>
      </c>
      <c r="AF164" s="138">
        <f>IFERROR(WEEKDAY(AF163),"")</f>
        <v>1</v>
      </c>
      <c r="AG164" s="138">
        <f>IFERROR(WEEKDAY(AG163),"")</f>
        <v>2</v>
      </c>
      <c r="AH164" s="132"/>
      <c r="AI164" s="133"/>
      <c r="AJ164" s="169"/>
      <c r="AK164" s="169"/>
      <c r="AL164" s="169"/>
      <c r="AM164" s="169"/>
      <c r="AN164" s="169"/>
    </row>
    <row r="165" spans="2:40" ht="36" customHeight="1">
      <c r="B165" s="133" t="s">
        <v>83</v>
      </c>
      <c r="C165" s="139"/>
      <c r="D165" s="139"/>
      <c r="E165" s="139"/>
      <c r="F165" s="139"/>
      <c r="G165" s="139"/>
      <c r="H165" s="139"/>
      <c r="I165" s="139"/>
      <c r="J165" s="139"/>
      <c r="K165" s="139"/>
      <c r="L165" s="139"/>
      <c r="M165" s="139"/>
      <c r="N165" s="139"/>
      <c r="O165" s="139"/>
      <c r="P165" s="139"/>
      <c r="Q165" s="139"/>
      <c r="R165" s="139"/>
      <c r="S165" s="139"/>
      <c r="T165" s="139"/>
      <c r="U165" s="139"/>
      <c r="V165" s="139"/>
      <c r="W165" s="139"/>
      <c r="X165" s="139"/>
      <c r="Y165" s="139"/>
      <c r="Z165" s="139"/>
      <c r="AA165" s="139"/>
      <c r="AB165" s="139"/>
      <c r="AC165" s="139"/>
      <c r="AD165" s="139"/>
      <c r="AE165" s="139"/>
      <c r="AF165" s="139"/>
      <c r="AG165" s="139"/>
      <c r="AH165" s="132"/>
      <c r="AI165" s="133"/>
      <c r="AJ165" s="169"/>
      <c r="AK165" s="169"/>
      <c r="AL165" s="169"/>
      <c r="AM165" s="169"/>
      <c r="AN165" s="169"/>
    </row>
    <row r="166" spans="2:40" ht="36" customHeight="1">
      <c r="B166" s="132"/>
      <c r="C166" s="140"/>
      <c r="D166" s="140"/>
      <c r="E166" s="140"/>
      <c r="F166" s="140"/>
      <c r="G166" s="140"/>
      <c r="H166" s="140"/>
      <c r="I166" s="140"/>
      <c r="J166" s="140"/>
      <c r="K166" s="140"/>
      <c r="L166" s="140"/>
      <c r="M166" s="140"/>
      <c r="N166" s="140"/>
      <c r="O166" s="140"/>
      <c r="P166" s="140"/>
      <c r="Q166" s="140"/>
      <c r="R166" s="140"/>
      <c r="S166" s="140"/>
      <c r="T166" s="140"/>
      <c r="U166" s="140"/>
      <c r="V166" s="140"/>
      <c r="W166" s="140"/>
      <c r="X166" s="140"/>
      <c r="Y166" s="140"/>
      <c r="Z166" s="140"/>
      <c r="AA166" s="140"/>
      <c r="AB166" s="140"/>
      <c r="AC166" s="140"/>
      <c r="AD166" s="140"/>
      <c r="AE166" s="140"/>
      <c r="AF166" s="140"/>
      <c r="AG166" s="140"/>
      <c r="AH166" s="132"/>
      <c r="AI166" s="133"/>
      <c r="AJ166" s="169"/>
      <c r="AK166" s="169"/>
      <c r="AL166" s="169"/>
      <c r="AM166" s="169"/>
      <c r="AN166" s="169"/>
    </row>
    <row r="167" spans="2:40" ht="36" customHeight="1">
      <c r="B167" s="132"/>
      <c r="C167" s="140"/>
      <c r="D167" s="140"/>
      <c r="E167" s="140"/>
      <c r="F167" s="140"/>
      <c r="G167" s="140"/>
      <c r="H167" s="140"/>
      <c r="I167" s="140"/>
      <c r="J167" s="140"/>
      <c r="K167" s="140"/>
      <c r="L167" s="140"/>
      <c r="M167" s="140"/>
      <c r="N167" s="140"/>
      <c r="O167" s="140"/>
      <c r="P167" s="140"/>
      <c r="Q167" s="140"/>
      <c r="R167" s="140"/>
      <c r="S167" s="140"/>
      <c r="T167" s="140"/>
      <c r="U167" s="140"/>
      <c r="V167" s="140"/>
      <c r="W167" s="140"/>
      <c r="X167" s="140"/>
      <c r="Y167" s="140"/>
      <c r="Z167" s="140"/>
      <c r="AA167" s="140"/>
      <c r="AB167" s="140"/>
      <c r="AC167" s="140"/>
      <c r="AD167" s="140"/>
      <c r="AE167" s="140"/>
      <c r="AF167" s="140"/>
      <c r="AG167" s="140"/>
      <c r="AH167" s="132"/>
      <c r="AI167" s="133"/>
      <c r="AJ167" s="169"/>
      <c r="AK167" s="169"/>
      <c r="AL167" s="169"/>
      <c r="AM167" s="169"/>
      <c r="AN167" s="169"/>
    </row>
    <row r="168" spans="2:40" ht="18" customHeight="1">
      <c r="B168" s="134" t="s">
        <v>84</v>
      </c>
      <c r="C168" s="141" t="s">
        <v>107</v>
      </c>
      <c r="D168" s="147" t="s">
        <v>107</v>
      </c>
      <c r="E168" s="147" t="s">
        <v>107</v>
      </c>
      <c r="F168" s="147" t="s">
        <v>107</v>
      </c>
      <c r="G168" s="147" t="s">
        <v>107</v>
      </c>
      <c r="H168" s="147"/>
      <c r="I168" s="147"/>
      <c r="J168" s="147" t="s">
        <v>107</v>
      </c>
      <c r="K168" s="147" t="s">
        <v>107</v>
      </c>
      <c r="L168" s="147"/>
      <c r="M168" s="147"/>
      <c r="N168" s="147"/>
      <c r="O168" s="147"/>
      <c r="P168" s="147"/>
      <c r="Q168" s="147" t="s">
        <v>107</v>
      </c>
      <c r="R168" s="147" t="s">
        <v>107</v>
      </c>
      <c r="S168" s="147"/>
      <c r="T168" s="147"/>
      <c r="U168" s="147"/>
      <c r="V168" s="147"/>
      <c r="W168" s="147"/>
      <c r="X168" s="147" t="s">
        <v>107</v>
      </c>
      <c r="Y168" s="147" t="s">
        <v>107</v>
      </c>
      <c r="Z168" s="147"/>
      <c r="AA168" s="147"/>
      <c r="AB168" s="147"/>
      <c r="AC168" s="147"/>
      <c r="AD168" s="147"/>
      <c r="AE168" s="147" t="s">
        <v>107</v>
      </c>
      <c r="AF168" s="147" t="s">
        <v>107</v>
      </c>
      <c r="AG168" s="164"/>
      <c r="AH168" s="166">
        <f>COUNTIF(C168:AG168,"○")</f>
        <v>13</v>
      </c>
      <c r="AI168" s="167">
        <f>IF(AK168-AJ168&lt;0,0,AK168-AJ168)</f>
        <v>31</v>
      </c>
      <c r="AJ168" s="132">
        <f>COUNTIF(C168:AG168,"×")</f>
        <v>0</v>
      </c>
      <c r="AK168" s="170">
        <f>DAY(EOMONTH(C163,0))</f>
        <v>31</v>
      </c>
      <c r="AL168" s="132">
        <f>COUNTIF(C169:AG169,1)</f>
        <v>10</v>
      </c>
      <c r="AM168" s="132">
        <f>COUNTIF(C169:AG169,2)</f>
        <v>0</v>
      </c>
      <c r="AN168" s="132" t="str">
        <f>IF(AH168&gt;=AL168,"○","×")</f>
        <v>○</v>
      </c>
    </row>
    <row r="169" spans="2:40" ht="18" customHeight="1" outlineLevel="1">
      <c r="B169" s="132"/>
      <c r="C169" s="142">
        <f t="shared" ref="C169:AG169" si="53">IF(C168="×",IF(C164=1,2,0)+IF(C164=7,2,0),IF(C164=1,1,0)+IF(C164=7,1,0))</f>
        <v>1</v>
      </c>
      <c r="D169" s="142">
        <f t="shared" si="53"/>
        <v>1</v>
      </c>
      <c r="E169" s="142">
        <f t="shared" si="53"/>
        <v>0</v>
      </c>
      <c r="F169" s="142">
        <f t="shared" si="53"/>
        <v>0</v>
      </c>
      <c r="G169" s="142">
        <f t="shared" si="53"/>
        <v>0</v>
      </c>
      <c r="H169" s="142">
        <f t="shared" si="53"/>
        <v>0</v>
      </c>
      <c r="I169" s="142">
        <f t="shared" si="53"/>
        <v>0</v>
      </c>
      <c r="J169" s="142">
        <f t="shared" si="53"/>
        <v>1</v>
      </c>
      <c r="K169" s="142">
        <f t="shared" si="53"/>
        <v>1</v>
      </c>
      <c r="L169" s="142">
        <f t="shared" si="53"/>
        <v>0</v>
      </c>
      <c r="M169" s="142">
        <f t="shared" si="53"/>
        <v>0</v>
      </c>
      <c r="N169" s="142">
        <f t="shared" si="53"/>
        <v>0</v>
      </c>
      <c r="O169" s="142">
        <f t="shared" si="53"/>
        <v>0</v>
      </c>
      <c r="P169" s="142">
        <f t="shared" si="53"/>
        <v>0</v>
      </c>
      <c r="Q169" s="142">
        <f t="shared" si="53"/>
        <v>1</v>
      </c>
      <c r="R169" s="142">
        <f t="shared" si="53"/>
        <v>1</v>
      </c>
      <c r="S169" s="142">
        <f t="shared" si="53"/>
        <v>0</v>
      </c>
      <c r="T169" s="142">
        <f t="shared" si="53"/>
        <v>0</v>
      </c>
      <c r="U169" s="142">
        <f t="shared" si="53"/>
        <v>0</v>
      </c>
      <c r="V169" s="142">
        <f t="shared" si="53"/>
        <v>0</v>
      </c>
      <c r="W169" s="142">
        <f t="shared" si="53"/>
        <v>0</v>
      </c>
      <c r="X169" s="142">
        <f t="shared" si="53"/>
        <v>1</v>
      </c>
      <c r="Y169" s="142">
        <f t="shared" si="53"/>
        <v>1</v>
      </c>
      <c r="Z169" s="142">
        <f t="shared" si="53"/>
        <v>0</v>
      </c>
      <c r="AA169" s="142">
        <f t="shared" si="53"/>
        <v>0</v>
      </c>
      <c r="AB169" s="142">
        <f t="shared" si="53"/>
        <v>0</v>
      </c>
      <c r="AC169" s="142">
        <f t="shared" si="53"/>
        <v>0</v>
      </c>
      <c r="AD169" s="142">
        <f t="shared" si="53"/>
        <v>0</v>
      </c>
      <c r="AE169" s="142">
        <f t="shared" si="53"/>
        <v>1</v>
      </c>
      <c r="AF169" s="142">
        <f t="shared" si="53"/>
        <v>1</v>
      </c>
      <c r="AG169" s="142">
        <f t="shared" si="53"/>
        <v>0</v>
      </c>
      <c r="AH169" s="151"/>
      <c r="AI169" s="168"/>
      <c r="AJ169" s="151"/>
      <c r="AK169" s="171"/>
      <c r="AL169" s="151"/>
      <c r="AM169" s="151"/>
      <c r="AN169" s="151"/>
    </row>
    <row r="170" spans="2:40" ht="18" customHeight="1" collapsed="1"/>
    <row r="171" spans="2:40" ht="18" customHeight="1">
      <c r="B171" s="132" t="s">
        <v>79</v>
      </c>
      <c r="C171" s="136">
        <f>C172</f>
        <v>46539</v>
      </c>
      <c r="D171" s="146"/>
      <c r="E171" s="146"/>
      <c r="F171" s="146"/>
      <c r="G171" s="146"/>
      <c r="H171" s="146"/>
      <c r="I171" s="146"/>
      <c r="J171" s="146"/>
      <c r="K171" s="146"/>
      <c r="L171" s="146"/>
      <c r="M171" s="146"/>
      <c r="N171" s="146"/>
      <c r="O171" s="146"/>
      <c r="P171" s="146"/>
      <c r="Q171" s="146"/>
      <c r="R171" s="146"/>
      <c r="S171" s="146"/>
      <c r="T171" s="146"/>
      <c r="U171" s="146"/>
      <c r="V171" s="146"/>
      <c r="W171" s="146"/>
      <c r="X171" s="146"/>
      <c r="Y171" s="146"/>
      <c r="Z171" s="146"/>
      <c r="AA171" s="146"/>
      <c r="AB171" s="146"/>
      <c r="AC171" s="146"/>
      <c r="AD171" s="146"/>
      <c r="AE171" s="146"/>
      <c r="AF171" s="146"/>
      <c r="AG171" s="163"/>
      <c r="AH171" s="133" t="s">
        <v>94</v>
      </c>
      <c r="AI171" s="133" t="s">
        <v>95</v>
      </c>
      <c r="AJ171" s="169" t="s">
        <v>96</v>
      </c>
      <c r="AK171" s="169" t="s">
        <v>97</v>
      </c>
      <c r="AL171" s="169" t="s">
        <v>111</v>
      </c>
      <c r="AM171" s="169" t="s">
        <v>113</v>
      </c>
      <c r="AN171" s="169" t="s">
        <v>86</v>
      </c>
    </row>
    <row r="172" spans="2:40" ht="18" customHeight="1">
      <c r="B172" s="132" t="s">
        <v>81</v>
      </c>
      <c r="C172" s="137">
        <f>EDATE(C163,1)</f>
        <v>46539</v>
      </c>
      <c r="D172" s="137">
        <f t="shared" ref="D172:AD172" si="54">C172+1</f>
        <v>46540</v>
      </c>
      <c r="E172" s="137">
        <f t="shared" si="54"/>
        <v>46541</v>
      </c>
      <c r="F172" s="137">
        <f t="shared" si="54"/>
        <v>46542</v>
      </c>
      <c r="G172" s="137">
        <f t="shared" si="54"/>
        <v>46543</v>
      </c>
      <c r="H172" s="137">
        <f t="shared" si="54"/>
        <v>46544</v>
      </c>
      <c r="I172" s="137">
        <f t="shared" si="54"/>
        <v>46545</v>
      </c>
      <c r="J172" s="137">
        <f t="shared" si="54"/>
        <v>46546</v>
      </c>
      <c r="K172" s="137">
        <f t="shared" si="54"/>
        <v>46547</v>
      </c>
      <c r="L172" s="137">
        <f t="shared" si="54"/>
        <v>46548</v>
      </c>
      <c r="M172" s="137">
        <f t="shared" si="54"/>
        <v>46549</v>
      </c>
      <c r="N172" s="137">
        <f t="shared" si="54"/>
        <v>46550</v>
      </c>
      <c r="O172" s="137">
        <f t="shared" si="54"/>
        <v>46551</v>
      </c>
      <c r="P172" s="137">
        <f t="shared" si="54"/>
        <v>46552</v>
      </c>
      <c r="Q172" s="137">
        <f t="shared" si="54"/>
        <v>46553</v>
      </c>
      <c r="R172" s="137">
        <f t="shared" si="54"/>
        <v>46554</v>
      </c>
      <c r="S172" s="137">
        <f t="shared" si="54"/>
        <v>46555</v>
      </c>
      <c r="T172" s="137">
        <f t="shared" si="54"/>
        <v>46556</v>
      </c>
      <c r="U172" s="137">
        <f t="shared" si="54"/>
        <v>46557</v>
      </c>
      <c r="V172" s="137">
        <f t="shared" si="54"/>
        <v>46558</v>
      </c>
      <c r="W172" s="137">
        <f t="shared" si="54"/>
        <v>46559</v>
      </c>
      <c r="X172" s="137">
        <f t="shared" si="54"/>
        <v>46560</v>
      </c>
      <c r="Y172" s="137">
        <f t="shared" si="54"/>
        <v>46561</v>
      </c>
      <c r="Z172" s="137">
        <f t="shared" si="54"/>
        <v>46562</v>
      </c>
      <c r="AA172" s="137">
        <f t="shared" si="54"/>
        <v>46563</v>
      </c>
      <c r="AB172" s="137">
        <f t="shared" si="54"/>
        <v>46564</v>
      </c>
      <c r="AC172" s="137">
        <f t="shared" si="54"/>
        <v>46565</v>
      </c>
      <c r="AD172" s="137">
        <f t="shared" si="54"/>
        <v>46566</v>
      </c>
      <c r="AE172" s="137">
        <f>IFERROR(IF(DAY(AD172+1)=29,AD172+1,""),"")</f>
        <v>46567</v>
      </c>
      <c r="AF172" s="137">
        <f>IFERROR(IF(DAY(AE172+1)=30,AE172+1,""),"")</f>
        <v>46568</v>
      </c>
      <c r="AG172" s="137" t="str">
        <f>IFERROR(IF(DAY(AF172+1)=31,AF172+1,""),"")</f>
        <v/>
      </c>
      <c r="AH172" s="132"/>
      <c r="AI172" s="133"/>
      <c r="AJ172" s="169"/>
      <c r="AK172" s="169"/>
      <c r="AL172" s="169"/>
      <c r="AM172" s="169"/>
      <c r="AN172" s="169"/>
    </row>
    <row r="173" spans="2:40" ht="18" customHeight="1">
      <c r="B173" s="132" t="s">
        <v>82</v>
      </c>
      <c r="C173" s="138">
        <f t="shared" ref="C173:AD173" si="55">WEEKDAY(C172)</f>
        <v>3</v>
      </c>
      <c r="D173" s="138">
        <f t="shared" si="55"/>
        <v>4</v>
      </c>
      <c r="E173" s="138">
        <f t="shared" si="55"/>
        <v>5</v>
      </c>
      <c r="F173" s="138">
        <f t="shared" si="55"/>
        <v>6</v>
      </c>
      <c r="G173" s="138">
        <f t="shared" si="55"/>
        <v>7</v>
      </c>
      <c r="H173" s="138">
        <f t="shared" si="55"/>
        <v>1</v>
      </c>
      <c r="I173" s="138">
        <f t="shared" si="55"/>
        <v>2</v>
      </c>
      <c r="J173" s="138">
        <f t="shared" si="55"/>
        <v>3</v>
      </c>
      <c r="K173" s="138">
        <f t="shared" si="55"/>
        <v>4</v>
      </c>
      <c r="L173" s="138">
        <f t="shared" si="55"/>
        <v>5</v>
      </c>
      <c r="M173" s="138">
        <f t="shared" si="55"/>
        <v>6</v>
      </c>
      <c r="N173" s="138">
        <f t="shared" si="55"/>
        <v>7</v>
      </c>
      <c r="O173" s="138">
        <f t="shared" si="55"/>
        <v>1</v>
      </c>
      <c r="P173" s="138">
        <f t="shared" si="55"/>
        <v>2</v>
      </c>
      <c r="Q173" s="138">
        <f t="shared" si="55"/>
        <v>3</v>
      </c>
      <c r="R173" s="138">
        <f t="shared" si="55"/>
        <v>4</v>
      </c>
      <c r="S173" s="138">
        <f t="shared" si="55"/>
        <v>5</v>
      </c>
      <c r="T173" s="138">
        <f t="shared" si="55"/>
        <v>6</v>
      </c>
      <c r="U173" s="138">
        <f t="shared" si="55"/>
        <v>7</v>
      </c>
      <c r="V173" s="138">
        <f t="shared" si="55"/>
        <v>1</v>
      </c>
      <c r="W173" s="138">
        <f t="shared" si="55"/>
        <v>2</v>
      </c>
      <c r="X173" s="138">
        <f t="shared" si="55"/>
        <v>3</v>
      </c>
      <c r="Y173" s="138">
        <f t="shared" si="55"/>
        <v>4</v>
      </c>
      <c r="Z173" s="138">
        <f t="shared" si="55"/>
        <v>5</v>
      </c>
      <c r="AA173" s="138">
        <f t="shared" si="55"/>
        <v>6</v>
      </c>
      <c r="AB173" s="138">
        <f t="shared" si="55"/>
        <v>7</v>
      </c>
      <c r="AC173" s="138">
        <f t="shared" si="55"/>
        <v>1</v>
      </c>
      <c r="AD173" s="138">
        <f t="shared" si="55"/>
        <v>2</v>
      </c>
      <c r="AE173" s="138">
        <f>IFERROR(WEEKDAY(AE172),"")</f>
        <v>3</v>
      </c>
      <c r="AF173" s="138">
        <f>IFERROR(WEEKDAY(AF172),"")</f>
        <v>4</v>
      </c>
      <c r="AG173" s="138" t="str">
        <f>IFERROR(WEEKDAY(AG172),"")</f>
        <v/>
      </c>
      <c r="AH173" s="132"/>
      <c r="AI173" s="133"/>
      <c r="AJ173" s="169"/>
      <c r="AK173" s="169"/>
      <c r="AL173" s="169"/>
      <c r="AM173" s="169"/>
      <c r="AN173" s="169"/>
    </row>
    <row r="174" spans="2:40" ht="36" customHeight="1">
      <c r="B174" s="133" t="s">
        <v>83</v>
      </c>
      <c r="C174" s="139"/>
      <c r="D174" s="139"/>
      <c r="E174" s="139"/>
      <c r="F174" s="139"/>
      <c r="G174" s="139"/>
      <c r="H174" s="139"/>
      <c r="I174" s="139"/>
      <c r="J174" s="139"/>
      <c r="K174" s="139"/>
      <c r="L174" s="139"/>
      <c r="M174" s="139"/>
      <c r="N174" s="139"/>
      <c r="O174" s="139"/>
      <c r="P174" s="139"/>
      <c r="Q174" s="139"/>
      <c r="R174" s="139"/>
      <c r="S174" s="139"/>
      <c r="T174" s="139"/>
      <c r="U174" s="139"/>
      <c r="V174" s="139"/>
      <c r="W174" s="139"/>
      <c r="X174" s="139"/>
      <c r="Y174" s="139"/>
      <c r="Z174" s="139"/>
      <c r="AA174" s="139"/>
      <c r="AB174" s="139"/>
      <c r="AC174" s="139"/>
      <c r="AD174" s="139"/>
      <c r="AE174" s="139"/>
      <c r="AF174" s="139"/>
      <c r="AG174" s="139"/>
      <c r="AH174" s="132"/>
      <c r="AI174" s="133"/>
      <c r="AJ174" s="169"/>
      <c r="AK174" s="169"/>
      <c r="AL174" s="169"/>
      <c r="AM174" s="169"/>
      <c r="AN174" s="169"/>
    </row>
    <row r="175" spans="2:40" ht="36" customHeight="1">
      <c r="B175" s="132"/>
      <c r="C175" s="140"/>
      <c r="D175" s="140"/>
      <c r="E175" s="140"/>
      <c r="F175" s="140"/>
      <c r="G175" s="140"/>
      <c r="H175" s="140"/>
      <c r="I175" s="140"/>
      <c r="J175" s="140"/>
      <c r="K175" s="140"/>
      <c r="L175" s="140"/>
      <c r="M175" s="140"/>
      <c r="N175" s="140"/>
      <c r="O175" s="140"/>
      <c r="P175" s="140"/>
      <c r="Q175" s="140"/>
      <c r="R175" s="140"/>
      <c r="S175" s="140"/>
      <c r="T175" s="140"/>
      <c r="U175" s="140"/>
      <c r="V175" s="140"/>
      <c r="W175" s="140"/>
      <c r="X175" s="140"/>
      <c r="Y175" s="140"/>
      <c r="Z175" s="140"/>
      <c r="AA175" s="140"/>
      <c r="AB175" s="140"/>
      <c r="AC175" s="140"/>
      <c r="AD175" s="140"/>
      <c r="AE175" s="140"/>
      <c r="AF175" s="140"/>
      <c r="AG175" s="140"/>
      <c r="AH175" s="132"/>
      <c r="AI175" s="133"/>
      <c r="AJ175" s="169"/>
      <c r="AK175" s="169"/>
      <c r="AL175" s="169"/>
      <c r="AM175" s="169"/>
      <c r="AN175" s="169"/>
    </row>
    <row r="176" spans="2:40" ht="36" customHeight="1">
      <c r="B176" s="132"/>
      <c r="C176" s="140"/>
      <c r="D176" s="140"/>
      <c r="E176" s="140"/>
      <c r="F176" s="140"/>
      <c r="G176" s="140"/>
      <c r="H176" s="140"/>
      <c r="I176" s="140"/>
      <c r="J176" s="140"/>
      <c r="K176" s="140"/>
      <c r="L176" s="140"/>
      <c r="M176" s="140"/>
      <c r="N176" s="140"/>
      <c r="O176" s="140"/>
      <c r="P176" s="140"/>
      <c r="Q176" s="140"/>
      <c r="R176" s="140"/>
      <c r="S176" s="140"/>
      <c r="T176" s="140"/>
      <c r="U176" s="140"/>
      <c r="V176" s="140"/>
      <c r="W176" s="140"/>
      <c r="X176" s="140"/>
      <c r="Y176" s="140"/>
      <c r="Z176" s="140"/>
      <c r="AA176" s="140"/>
      <c r="AB176" s="140"/>
      <c r="AC176" s="140"/>
      <c r="AD176" s="140"/>
      <c r="AE176" s="140"/>
      <c r="AF176" s="140"/>
      <c r="AG176" s="140"/>
      <c r="AH176" s="132"/>
      <c r="AI176" s="133"/>
      <c r="AJ176" s="169"/>
      <c r="AK176" s="169"/>
      <c r="AL176" s="169"/>
      <c r="AM176" s="169"/>
      <c r="AN176" s="169"/>
    </row>
    <row r="177" spans="2:40" ht="18" customHeight="1">
      <c r="B177" s="134" t="s">
        <v>84</v>
      </c>
      <c r="C177" s="141"/>
      <c r="D177" s="147"/>
      <c r="E177" s="147"/>
      <c r="F177" s="147"/>
      <c r="G177" s="147" t="s">
        <v>107</v>
      </c>
      <c r="H177" s="147" t="s">
        <v>107</v>
      </c>
      <c r="I177" s="147"/>
      <c r="J177" s="147"/>
      <c r="K177" s="147"/>
      <c r="L177" s="147"/>
      <c r="M177" s="147"/>
      <c r="N177" s="147" t="s">
        <v>107</v>
      </c>
      <c r="O177" s="147" t="s">
        <v>107</v>
      </c>
      <c r="P177" s="147"/>
      <c r="Q177" s="147"/>
      <c r="R177" s="147"/>
      <c r="S177" s="147"/>
      <c r="T177" s="147"/>
      <c r="U177" s="147" t="s">
        <v>107</v>
      </c>
      <c r="V177" s="147" t="s">
        <v>107</v>
      </c>
      <c r="W177" s="147"/>
      <c r="X177" s="147"/>
      <c r="Y177" s="147"/>
      <c r="Z177" s="147"/>
      <c r="AA177" s="147"/>
      <c r="AB177" s="147" t="s">
        <v>107</v>
      </c>
      <c r="AC177" s="147" t="s">
        <v>107</v>
      </c>
      <c r="AD177" s="147"/>
      <c r="AE177" s="147"/>
      <c r="AF177" s="147"/>
      <c r="AG177" s="164"/>
      <c r="AH177" s="166">
        <f>COUNTIF(C177:AG177,"○")</f>
        <v>8</v>
      </c>
      <c r="AI177" s="167">
        <f>IF(AK177-AJ177&lt;0,0,AK177-AJ177)</f>
        <v>30</v>
      </c>
      <c r="AJ177" s="132">
        <f>COUNTIF(C177:AG177,"×")</f>
        <v>0</v>
      </c>
      <c r="AK177" s="170">
        <f>DAY(EOMONTH(C172,0))</f>
        <v>30</v>
      </c>
      <c r="AL177" s="132">
        <f>COUNTIF(C178:AG178,1)</f>
        <v>8</v>
      </c>
      <c r="AM177" s="132">
        <f>COUNTIF(C178:AG178,2)</f>
        <v>0</v>
      </c>
      <c r="AN177" s="132" t="str">
        <f>IF(AH177&gt;=AL177,"○","×")</f>
        <v>○</v>
      </c>
    </row>
    <row r="178" spans="2:40" ht="18" customHeight="1" outlineLevel="1">
      <c r="B178" s="132"/>
      <c r="C178" s="142">
        <f t="shared" ref="C178:AG178" si="56">IF(C177="×",IF(C173=1,2,0)+IF(C173=7,2,0),IF(C173=1,1,0)+IF(C173=7,1,0))</f>
        <v>0</v>
      </c>
      <c r="D178" s="142">
        <f t="shared" si="56"/>
        <v>0</v>
      </c>
      <c r="E178" s="142">
        <f t="shared" si="56"/>
        <v>0</v>
      </c>
      <c r="F178" s="142">
        <f t="shared" si="56"/>
        <v>0</v>
      </c>
      <c r="G178" s="142">
        <f t="shared" si="56"/>
        <v>1</v>
      </c>
      <c r="H178" s="142">
        <f t="shared" si="56"/>
        <v>1</v>
      </c>
      <c r="I178" s="142">
        <f t="shared" si="56"/>
        <v>0</v>
      </c>
      <c r="J178" s="142">
        <f t="shared" si="56"/>
        <v>0</v>
      </c>
      <c r="K178" s="142">
        <f t="shared" si="56"/>
        <v>0</v>
      </c>
      <c r="L178" s="142">
        <f t="shared" si="56"/>
        <v>0</v>
      </c>
      <c r="M178" s="142">
        <f t="shared" si="56"/>
        <v>0</v>
      </c>
      <c r="N178" s="142">
        <f t="shared" si="56"/>
        <v>1</v>
      </c>
      <c r="O178" s="142">
        <f t="shared" si="56"/>
        <v>1</v>
      </c>
      <c r="P178" s="142">
        <f t="shared" si="56"/>
        <v>0</v>
      </c>
      <c r="Q178" s="142">
        <f t="shared" si="56"/>
        <v>0</v>
      </c>
      <c r="R178" s="142">
        <f t="shared" si="56"/>
        <v>0</v>
      </c>
      <c r="S178" s="142">
        <f t="shared" si="56"/>
        <v>0</v>
      </c>
      <c r="T178" s="142">
        <f t="shared" si="56"/>
        <v>0</v>
      </c>
      <c r="U178" s="142">
        <f t="shared" si="56"/>
        <v>1</v>
      </c>
      <c r="V178" s="142">
        <f t="shared" si="56"/>
        <v>1</v>
      </c>
      <c r="W178" s="142">
        <f t="shared" si="56"/>
        <v>0</v>
      </c>
      <c r="X178" s="142">
        <f t="shared" si="56"/>
        <v>0</v>
      </c>
      <c r="Y178" s="142">
        <f t="shared" si="56"/>
        <v>0</v>
      </c>
      <c r="Z178" s="142">
        <f t="shared" si="56"/>
        <v>0</v>
      </c>
      <c r="AA178" s="142">
        <f t="shared" si="56"/>
        <v>0</v>
      </c>
      <c r="AB178" s="142">
        <f t="shared" si="56"/>
        <v>1</v>
      </c>
      <c r="AC178" s="142">
        <f t="shared" si="56"/>
        <v>1</v>
      </c>
      <c r="AD178" s="142">
        <f t="shared" si="56"/>
        <v>0</v>
      </c>
      <c r="AE178" s="142">
        <f t="shared" si="56"/>
        <v>0</v>
      </c>
      <c r="AF178" s="142">
        <f t="shared" si="56"/>
        <v>0</v>
      </c>
      <c r="AG178" s="142">
        <f t="shared" si="56"/>
        <v>0</v>
      </c>
      <c r="AH178" s="151"/>
      <c r="AI178" s="168"/>
      <c r="AJ178" s="151"/>
      <c r="AK178" s="171"/>
      <c r="AL178" s="151"/>
      <c r="AM178" s="151"/>
      <c r="AN178" s="151"/>
    </row>
    <row r="179" spans="2:40" ht="18" customHeight="1" collapsed="1"/>
    <row r="180" spans="2:40" ht="18" customHeight="1">
      <c r="B180" s="132" t="s">
        <v>79</v>
      </c>
      <c r="C180" s="136">
        <f>C181</f>
        <v>46569</v>
      </c>
      <c r="D180" s="146"/>
      <c r="E180" s="146"/>
      <c r="F180" s="146"/>
      <c r="G180" s="146"/>
      <c r="H180" s="146"/>
      <c r="I180" s="146"/>
      <c r="J180" s="146"/>
      <c r="K180" s="146"/>
      <c r="L180" s="146"/>
      <c r="M180" s="146"/>
      <c r="N180" s="146"/>
      <c r="O180" s="146"/>
      <c r="P180" s="146"/>
      <c r="Q180" s="146"/>
      <c r="R180" s="146"/>
      <c r="S180" s="146"/>
      <c r="T180" s="146"/>
      <c r="U180" s="146"/>
      <c r="V180" s="146"/>
      <c r="W180" s="146"/>
      <c r="X180" s="146"/>
      <c r="Y180" s="146"/>
      <c r="Z180" s="146"/>
      <c r="AA180" s="146"/>
      <c r="AB180" s="146"/>
      <c r="AC180" s="146"/>
      <c r="AD180" s="146"/>
      <c r="AE180" s="146"/>
      <c r="AF180" s="146"/>
      <c r="AG180" s="163"/>
      <c r="AH180" s="133" t="s">
        <v>94</v>
      </c>
      <c r="AI180" s="133" t="s">
        <v>95</v>
      </c>
      <c r="AJ180" s="169" t="s">
        <v>96</v>
      </c>
      <c r="AK180" s="169" t="s">
        <v>97</v>
      </c>
      <c r="AL180" s="169" t="s">
        <v>111</v>
      </c>
      <c r="AM180" s="169" t="s">
        <v>113</v>
      </c>
      <c r="AN180" s="169" t="s">
        <v>86</v>
      </c>
    </row>
    <row r="181" spans="2:40" ht="18" customHeight="1">
      <c r="B181" s="132" t="s">
        <v>81</v>
      </c>
      <c r="C181" s="137">
        <f>EDATE(C172,1)</f>
        <v>46569</v>
      </c>
      <c r="D181" s="137">
        <f t="shared" ref="D181:AD181" si="57">C181+1</f>
        <v>46570</v>
      </c>
      <c r="E181" s="137">
        <f t="shared" si="57"/>
        <v>46571</v>
      </c>
      <c r="F181" s="137">
        <f t="shared" si="57"/>
        <v>46572</v>
      </c>
      <c r="G181" s="137">
        <f t="shared" si="57"/>
        <v>46573</v>
      </c>
      <c r="H181" s="137">
        <f t="shared" si="57"/>
        <v>46574</v>
      </c>
      <c r="I181" s="137">
        <f t="shared" si="57"/>
        <v>46575</v>
      </c>
      <c r="J181" s="137">
        <f t="shared" si="57"/>
        <v>46576</v>
      </c>
      <c r="K181" s="137">
        <f t="shared" si="57"/>
        <v>46577</v>
      </c>
      <c r="L181" s="137">
        <f t="shared" si="57"/>
        <v>46578</v>
      </c>
      <c r="M181" s="137">
        <f t="shared" si="57"/>
        <v>46579</v>
      </c>
      <c r="N181" s="137">
        <f t="shared" si="57"/>
        <v>46580</v>
      </c>
      <c r="O181" s="137">
        <f t="shared" si="57"/>
        <v>46581</v>
      </c>
      <c r="P181" s="137">
        <f t="shared" si="57"/>
        <v>46582</v>
      </c>
      <c r="Q181" s="137">
        <f t="shared" si="57"/>
        <v>46583</v>
      </c>
      <c r="R181" s="137">
        <f t="shared" si="57"/>
        <v>46584</v>
      </c>
      <c r="S181" s="137">
        <f t="shared" si="57"/>
        <v>46585</v>
      </c>
      <c r="T181" s="137">
        <f t="shared" si="57"/>
        <v>46586</v>
      </c>
      <c r="U181" s="137">
        <f t="shared" si="57"/>
        <v>46587</v>
      </c>
      <c r="V181" s="137">
        <f t="shared" si="57"/>
        <v>46588</v>
      </c>
      <c r="W181" s="137">
        <f t="shared" si="57"/>
        <v>46589</v>
      </c>
      <c r="X181" s="137">
        <f t="shared" si="57"/>
        <v>46590</v>
      </c>
      <c r="Y181" s="137">
        <f t="shared" si="57"/>
        <v>46591</v>
      </c>
      <c r="Z181" s="137">
        <f t="shared" si="57"/>
        <v>46592</v>
      </c>
      <c r="AA181" s="137">
        <f t="shared" si="57"/>
        <v>46593</v>
      </c>
      <c r="AB181" s="137">
        <f t="shared" si="57"/>
        <v>46594</v>
      </c>
      <c r="AC181" s="137">
        <f t="shared" si="57"/>
        <v>46595</v>
      </c>
      <c r="AD181" s="137">
        <f t="shared" si="57"/>
        <v>46596</v>
      </c>
      <c r="AE181" s="137">
        <f>IFERROR(IF(DAY(AD181+1)=29,AD181+1,""),"")</f>
        <v>46597</v>
      </c>
      <c r="AF181" s="137">
        <f>IFERROR(IF(DAY(AE181+1)=30,AE181+1,""),"")</f>
        <v>46598</v>
      </c>
      <c r="AG181" s="137">
        <f>IFERROR(IF(DAY(AF181+1)=31,AF181+1,""),"")</f>
        <v>46599</v>
      </c>
      <c r="AH181" s="132"/>
      <c r="AI181" s="133"/>
      <c r="AJ181" s="169"/>
      <c r="AK181" s="169"/>
      <c r="AL181" s="169"/>
      <c r="AM181" s="169"/>
      <c r="AN181" s="169"/>
    </row>
    <row r="182" spans="2:40" ht="18" customHeight="1">
      <c r="B182" s="132" t="s">
        <v>82</v>
      </c>
      <c r="C182" s="138">
        <f t="shared" ref="C182:AD182" si="58">WEEKDAY(C181)</f>
        <v>5</v>
      </c>
      <c r="D182" s="138">
        <f t="shared" si="58"/>
        <v>6</v>
      </c>
      <c r="E182" s="138">
        <f t="shared" si="58"/>
        <v>7</v>
      </c>
      <c r="F182" s="138">
        <f t="shared" si="58"/>
        <v>1</v>
      </c>
      <c r="G182" s="138">
        <f t="shared" si="58"/>
        <v>2</v>
      </c>
      <c r="H182" s="138">
        <f t="shared" si="58"/>
        <v>3</v>
      </c>
      <c r="I182" s="138">
        <f t="shared" si="58"/>
        <v>4</v>
      </c>
      <c r="J182" s="138">
        <f t="shared" si="58"/>
        <v>5</v>
      </c>
      <c r="K182" s="138">
        <f t="shared" si="58"/>
        <v>6</v>
      </c>
      <c r="L182" s="138">
        <f t="shared" si="58"/>
        <v>7</v>
      </c>
      <c r="M182" s="138">
        <f t="shared" si="58"/>
        <v>1</v>
      </c>
      <c r="N182" s="138">
        <f t="shared" si="58"/>
        <v>2</v>
      </c>
      <c r="O182" s="138">
        <f t="shared" si="58"/>
        <v>3</v>
      </c>
      <c r="P182" s="138">
        <f t="shared" si="58"/>
        <v>4</v>
      </c>
      <c r="Q182" s="138">
        <f t="shared" si="58"/>
        <v>5</v>
      </c>
      <c r="R182" s="138">
        <f t="shared" si="58"/>
        <v>6</v>
      </c>
      <c r="S182" s="138">
        <f t="shared" si="58"/>
        <v>7</v>
      </c>
      <c r="T182" s="138">
        <f t="shared" si="58"/>
        <v>1</v>
      </c>
      <c r="U182" s="138">
        <f t="shared" si="58"/>
        <v>2</v>
      </c>
      <c r="V182" s="138">
        <f t="shared" si="58"/>
        <v>3</v>
      </c>
      <c r="W182" s="138">
        <f t="shared" si="58"/>
        <v>4</v>
      </c>
      <c r="X182" s="138">
        <f t="shared" si="58"/>
        <v>5</v>
      </c>
      <c r="Y182" s="138">
        <f t="shared" si="58"/>
        <v>6</v>
      </c>
      <c r="Z182" s="138">
        <f t="shared" si="58"/>
        <v>7</v>
      </c>
      <c r="AA182" s="138">
        <f t="shared" si="58"/>
        <v>1</v>
      </c>
      <c r="AB182" s="138">
        <f t="shared" si="58"/>
        <v>2</v>
      </c>
      <c r="AC182" s="138">
        <f t="shared" si="58"/>
        <v>3</v>
      </c>
      <c r="AD182" s="138">
        <f t="shared" si="58"/>
        <v>4</v>
      </c>
      <c r="AE182" s="138">
        <f>IFERROR(WEEKDAY(AE181),"")</f>
        <v>5</v>
      </c>
      <c r="AF182" s="138">
        <f>IFERROR(WEEKDAY(AF181),"")</f>
        <v>6</v>
      </c>
      <c r="AG182" s="138">
        <f>IFERROR(WEEKDAY(AG181),"")</f>
        <v>7</v>
      </c>
      <c r="AH182" s="132"/>
      <c r="AI182" s="133"/>
      <c r="AJ182" s="169"/>
      <c r="AK182" s="169"/>
      <c r="AL182" s="169"/>
      <c r="AM182" s="169"/>
      <c r="AN182" s="169"/>
    </row>
    <row r="183" spans="2:40" ht="36" customHeight="1">
      <c r="B183" s="133" t="s">
        <v>83</v>
      </c>
      <c r="C183" s="139"/>
      <c r="D183" s="139"/>
      <c r="E183" s="139"/>
      <c r="F183" s="139"/>
      <c r="G183" s="139"/>
      <c r="H183" s="139"/>
      <c r="I183" s="139"/>
      <c r="J183" s="139"/>
      <c r="K183" s="139"/>
      <c r="L183" s="139"/>
      <c r="M183" s="139"/>
      <c r="N183" s="139"/>
      <c r="O183" s="139"/>
      <c r="P183" s="139"/>
      <c r="Q183" s="139"/>
      <c r="R183" s="139"/>
      <c r="S183" s="139"/>
      <c r="T183" s="139"/>
      <c r="U183" s="139"/>
      <c r="V183" s="139"/>
      <c r="W183" s="139"/>
      <c r="X183" s="139"/>
      <c r="Y183" s="139"/>
      <c r="Z183" s="139"/>
      <c r="AA183" s="139"/>
      <c r="AB183" s="139"/>
      <c r="AC183" s="139"/>
      <c r="AD183" s="139"/>
      <c r="AE183" s="139"/>
      <c r="AF183" s="139"/>
      <c r="AG183" s="139"/>
      <c r="AH183" s="132"/>
      <c r="AI183" s="133"/>
      <c r="AJ183" s="169"/>
      <c r="AK183" s="169"/>
      <c r="AL183" s="169"/>
      <c r="AM183" s="169"/>
      <c r="AN183" s="169"/>
    </row>
    <row r="184" spans="2:40" ht="36" customHeight="1">
      <c r="B184" s="132"/>
      <c r="C184" s="140"/>
      <c r="D184" s="140"/>
      <c r="E184" s="140"/>
      <c r="F184" s="140"/>
      <c r="G184" s="140"/>
      <c r="H184" s="140"/>
      <c r="I184" s="140"/>
      <c r="J184" s="140"/>
      <c r="K184" s="140"/>
      <c r="L184" s="140"/>
      <c r="M184" s="140"/>
      <c r="N184" s="140"/>
      <c r="O184" s="140"/>
      <c r="P184" s="140"/>
      <c r="Q184" s="140"/>
      <c r="R184" s="140"/>
      <c r="S184" s="140"/>
      <c r="T184" s="140"/>
      <c r="U184" s="140"/>
      <c r="V184" s="140"/>
      <c r="W184" s="140"/>
      <c r="X184" s="140"/>
      <c r="Y184" s="140"/>
      <c r="Z184" s="140"/>
      <c r="AA184" s="140"/>
      <c r="AB184" s="140"/>
      <c r="AC184" s="140"/>
      <c r="AD184" s="140"/>
      <c r="AE184" s="140"/>
      <c r="AF184" s="140"/>
      <c r="AG184" s="140"/>
      <c r="AH184" s="132"/>
      <c r="AI184" s="133"/>
      <c r="AJ184" s="169"/>
      <c r="AK184" s="169"/>
      <c r="AL184" s="169"/>
      <c r="AM184" s="169"/>
      <c r="AN184" s="169"/>
    </row>
    <row r="185" spans="2:40" ht="36" customHeight="1">
      <c r="B185" s="132"/>
      <c r="C185" s="140"/>
      <c r="D185" s="140"/>
      <c r="E185" s="140"/>
      <c r="F185" s="140"/>
      <c r="G185" s="140"/>
      <c r="H185" s="140"/>
      <c r="I185" s="140"/>
      <c r="J185" s="140"/>
      <c r="K185" s="140"/>
      <c r="L185" s="140"/>
      <c r="M185" s="140"/>
      <c r="N185" s="140"/>
      <c r="O185" s="140"/>
      <c r="P185" s="140"/>
      <c r="Q185" s="140"/>
      <c r="R185" s="140"/>
      <c r="S185" s="140"/>
      <c r="T185" s="140"/>
      <c r="U185" s="140"/>
      <c r="V185" s="140"/>
      <c r="W185" s="140"/>
      <c r="X185" s="140"/>
      <c r="Y185" s="140"/>
      <c r="Z185" s="140"/>
      <c r="AA185" s="140"/>
      <c r="AB185" s="140"/>
      <c r="AC185" s="140"/>
      <c r="AD185" s="140"/>
      <c r="AE185" s="140"/>
      <c r="AF185" s="140"/>
      <c r="AG185" s="140"/>
      <c r="AH185" s="132"/>
      <c r="AI185" s="133"/>
      <c r="AJ185" s="169"/>
      <c r="AK185" s="169"/>
      <c r="AL185" s="169"/>
      <c r="AM185" s="169"/>
      <c r="AN185" s="169"/>
    </row>
    <row r="186" spans="2:40" ht="18" customHeight="1">
      <c r="B186" s="134" t="s">
        <v>84</v>
      </c>
      <c r="C186" s="141"/>
      <c r="D186" s="147"/>
      <c r="E186" s="147" t="s">
        <v>107</v>
      </c>
      <c r="F186" s="147" t="s">
        <v>107</v>
      </c>
      <c r="G186" s="147"/>
      <c r="H186" s="147"/>
      <c r="I186" s="147"/>
      <c r="J186" s="147"/>
      <c r="K186" s="147"/>
      <c r="L186" s="147" t="s">
        <v>107</v>
      </c>
      <c r="M186" s="147" t="s">
        <v>107</v>
      </c>
      <c r="N186" s="147"/>
      <c r="O186" s="147"/>
      <c r="P186" s="147"/>
      <c r="Q186" s="147"/>
      <c r="R186" s="147"/>
      <c r="S186" s="147" t="s">
        <v>107</v>
      </c>
      <c r="T186" s="147" t="s">
        <v>107</v>
      </c>
      <c r="U186" s="147"/>
      <c r="V186" s="147"/>
      <c r="W186" s="147"/>
      <c r="X186" s="147"/>
      <c r="Y186" s="147"/>
      <c r="Z186" s="147" t="s">
        <v>107</v>
      </c>
      <c r="AA186" s="147" t="s">
        <v>107</v>
      </c>
      <c r="AB186" s="147"/>
      <c r="AC186" s="147"/>
      <c r="AD186" s="147"/>
      <c r="AE186" s="147"/>
      <c r="AF186" s="147"/>
      <c r="AG186" s="164" t="s">
        <v>107</v>
      </c>
      <c r="AH186" s="166">
        <f>COUNTIF(C186:AG186,"○")</f>
        <v>9</v>
      </c>
      <c r="AI186" s="167">
        <f>IF(AK186-AJ186&lt;0,0,AK186-AJ186)</f>
        <v>31</v>
      </c>
      <c r="AJ186" s="132">
        <f>COUNTIF(C186:AG186,"×")</f>
        <v>0</v>
      </c>
      <c r="AK186" s="170">
        <f>DAY(EOMONTH(C181,0))</f>
        <v>31</v>
      </c>
      <c r="AL186" s="132">
        <f>COUNTIF(C187:AG187,1)</f>
        <v>9</v>
      </c>
      <c r="AM186" s="132">
        <f>COUNTIF(C187:AG187,2)</f>
        <v>0</v>
      </c>
      <c r="AN186" s="132" t="str">
        <f>IF(AH186&gt;=AL186,"○","×")</f>
        <v>○</v>
      </c>
    </row>
    <row r="187" spans="2:40" ht="18" customHeight="1" outlineLevel="1">
      <c r="B187" s="132"/>
      <c r="C187" s="142">
        <f t="shared" ref="C187:AG187" si="59">IF(C186="×",IF(C182=1,2,0)+IF(C182=7,2,0),IF(C182=1,1,0)+IF(C182=7,1,0))</f>
        <v>0</v>
      </c>
      <c r="D187" s="142">
        <f t="shared" si="59"/>
        <v>0</v>
      </c>
      <c r="E187" s="142">
        <f t="shared" si="59"/>
        <v>1</v>
      </c>
      <c r="F187" s="142">
        <f t="shared" si="59"/>
        <v>1</v>
      </c>
      <c r="G187" s="142">
        <f t="shared" si="59"/>
        <v>0</v>
      </c>
      <c r="H187" s="142">
        <f t="shared" si="59"/>
        <v>0</v>
      </c>
      <c r="I187" s="142">
        <f t="shared" si="59"/>
        <v>0</v>
      </c>
      <c r="J187" s="142">
        <f t="shared" si="59"/>
        <v>0</v>
      </c>
      <c r="K187" s="142">
        <f t="shared" si="59"/>
        <v>0</v>
      </c>
      <c r="L187" s="142">
        <f t="shared" si="59"/>
        <v>1</v>
      </c>
      <c r="M187" s="142">
        <f t="shared" si="59"/>
        <v>1</v>
      </c>
      <c r="N187" s="142">
        <f t="shared" si="59"/>
        <v>0</v>
      </c>
      <c r="O187" s="142">
        <f t="shared" si="59"/>
        <v>0</v>
      </c>
      <c r="P187" s="142">
        <f t="shared" si="59"/>
        <v>0</v>
      </c>
      <c r="Q187" s="142">
        <f t="shared" si="59"/>
        <v>0</v>
      </c>
      <c r="R187" s="142">
        <f t="shared" si="59"/>
        <v>0</v>
      </c>
      <c r="S187" s="142">
        <f t="shared" si="59"/>
        <v>1</v>
      </c>
      <c r="T187" s="142">
        <f t="shared" si="59"/>
        <v>1</v>
      </c>
      <c r="U187" s="142">
        <f t="shared" si="59"/>
        <v>0</v>
      </c>
      <c r="V187" s="142">
        <f t="shared" si="59"/>
        <v>0</v>
      </c>
      <c r="W187" s="142">
        <f t="shared" si="59"/>
        <v>0</v>
      </c>
      <c r="X187" s="142">
        <f t="shared" si="59"/>
        <v>0</v>
      </c>
      <c r="Y187" s="142">
        <f t="shared" si="59"/>
        <v>0</v>
      </c>
      <c r="Z187" s="142">
        <f t="shared" si="59"/>
        <v>1</v>
      </c>
      <c r="AA187" s="142">
        <f t="shared" si="59"/>
        <v>1</v>
      </c>
      <c r="AB187" s="142">
        <f t="shared" si="59"/>
        <v>0</v>
      </c>
      <c r="AC187" s="142">
        <f t="shared" si="59"/>
        <v>0</v>
      </c>
      <c r="AD187" s="142">
        <f t="shared" si="59"/>
        <v>0</v>
      </c>
      <c r="AE187" s="142">
        <f t="shared" si="59"/>
        <v>0</v>
      </c>
      <c r="AF187" s="142">
        <f t="shared" si="59"/>
        <v>0</v>
      </c>
      <c r="AG187" s="142">
        <f t="shared" si="59"/>
        <v>1</v>
      </c>
      <c r="AH187" s="151"/>
      <c r="AI187" s="168"/>
      <c r="AJ187" s="151"/>
      <c r="AK187" s="171"/>
      <c r="AL187" s="151"/>
      <c r="AM187" s="151"/>
      <c r="AN187" s="151"/>
    </row>
    <row r="188" spans="2:40" ht="18" customHeight="1" collapsed="1"/>
    <row r="189" spans="2:40" ht="18" customHeight="1">
      <c r="B189" s="132" t="s">
        <v>79</v>
      </c>
      <c r="C189" s="136">
        <f>C190</f>
        <v>46600</v>
      </c>
      <c r="D189" s="146"/>
      <c r="E189" s="146"/>
      <c r="F189" s="146"/>
      <c r="G189" s="146"/>
      <c r="H189" s="146"/>
      <c r="I189" s="146"/>
      <c r="J189" s="146"/>
      <c r="K189" s="146"/>
      <c r="L189" s="146"/>
      <c r="M189" s="146"/>
      <c r="N189" s="146"/>
      <c r="O189" s="146"/>
      <c r="P189" s="146"/>
      <c r="Q189" s="146"/>
      <c r="R189" s="146"/>
      <c r="S189" s="146"/>
      <c r="T189" s="146"/>
      <c r="U189" s="146"/>
      <c r="V189" s="146"/>
      <c r="W189" s="146"/>
      <c r="X189" s="146"/>
      <c r="Y189" s="146"/>
      <c r="Z189" s="146"/>
      <c r="AA189" s="146"/>
      <c r="AB189" s="146"/>
      <c r="AC189" s="146"/>
      <c r="AD189" s="146"/>
      <c r="AE189" s="146"/>
      <c r="AF189" s="146"/>
      <c r="AG189" s="163"/>
      <c r="AH189" s="133" t="s">
        <v>94</v>
      </c>
      <c r="AI189" s="133" t="s">
        <v>95</v>
      </c>
      <c r="AJ189" s="169" t="s">
        <v>96</v>
      </c>
      <c r="AK189" s="169" t="s">
        <v>97</v>
      </c>
      <c r="AL189" s="169" t="s">
        <v>111</v>
      </c>
      <c r="AM189" s="169" t="s">
        <v>113</v>
      </c>
      <c r="AN189" s="169" t="s">
        <v>86</v>
      </c>
    </row>
    <row r="190" spans="2:40" ht="18" customHeight="1">
      <c r="B190" s="132" t="s">
        <v>81</v>
      </c>
      <c r="C190" s="137">
        <f>EDATE(C181,1)</f>
        <v>46600</v>
      </c>
      <c r="D190" s="137">
        <f t="shared" ref="D190:AD190" si="60">C190+1</f>
        <v>46601</v>
      </c>
      <c r="E190" s="137">
        <f t="shared" si="60"/>
        <v>46602</v>
      </c>
      <c r="F190" s="137">
        <f t="shared" si="60"/>
        <v>46603</v>
      </c>
      <c r="G190" s="137">
        <f t="shared" si="60"/>
        <v>46604</v>
      </c>
      <c r="H190" s="137">
        <f t="shared" si="60"/>
        <v>46605</v>
      </c>
      <c r="I190" s="137">
        <f t="shared" si="60"/>
        <v>46606</v>
      </c>
      <c r="J190" s="137">
        <f t="shared" si="60"/>
        <v>46607</v>
      </c>
      <c r="K190" s="137">
        <f t="shared" si="60"/>
        <v>46608</v>
      </c>
      <c r="L190" s="137">
        <f t="shared" si="60"/>
        <v>46609</v>
      </c>
      <c r="M190" s="137">
        <f t="shared" si="60"/>
        <v>46610</v>
      </c>
      <c r="N190" s="137">
        <f t="shared" si="60"/>
        <v>46611</v>
      </c>
      <c r="O190" s="137">
        <f t="shared" si="60"/>
        <v>46612</v>
      </c>
      <c r="P190" s="137">
        <f t="shared" si="60"/>
        <v>46613</v>
      </c>
      <c r="Q190" s="137">
        <f t="shared" si="60"/>
        <v>46614</v>
      </c>
      <c r="R190" s="137">
        <f t="shared" si="60"/>
        <v>46615</v>
      </c>
      <c r="S190" s="137">
        <f t="shared" si="60"/>
        <v>46616</v>
      </c>
      <c r="T190" s="137">
        <f t="shared" si="60"/>
        <v>46617</v>
      </c>
      <c r="U190" s="137">
        <f t="shared" si="60"/>
        <v>46618</v>
      </c>
      <c r="V190" s="137">
        <f t="shared" si="60"/>
        <v>46619</v>
      </c>
      <c r="W190" s="137">
        <f t="shared" si="60"/>
        <v>46620</v>
      </c>
      <c r="X190" s="137">
        <f t="shared" si="60"/>
        <v>46621</v>
      </c>
      <c r="Y190" s="137">
        <f t="shared" si="60"/>
        <v>46622</v>
      </c>
      <c r="Z190" s="137">
        <f t="shared" si="60"/>
        <v>46623</v>
      </c>
      <c r="AA190" s="137">
        <f t="shared" si="60"/>
        <v>46624</v>
      </c>
      <c r="AB190" s="137">
        <f t="shared" si="60"/>
        <v>46625</v>
      </c>
      <c r="AC190" s="137">
        <f t="shared" si="60"/>
        <v>46626</v>
      </c>
      <c r="AD190" s="137">
        <f t="shared" si="60"/>
        <v>46627</v>
      </c>
      <c r="AE190" s="137">
        <f>IFERROR(IF(DAY(AD190+1)=29,AD190+1,""),"")</f>
        <v>46628</v>
      </c>
      <c r="AF190" s="137">
        <f>IFERROR(IF(DAY(AE190+1)=30,AE190+1,""),"")</f>
        <v>46629</v>
      </c>
      <c r="AG190" s="137">
        <f>IFERROR(IF(DAY(AF190+1)=31,AF190+1,""),"")</f>
        <v>46630</v>
      </c>
      <c r="AH190" s="132"/>
      <c r="AI190" s="133"/>
      <c r="AJ190" s="169"/>
      <c r="AK190" s="169"/>
      <c r="AL190" s="169"/>
      <c r="AM190" s="169"/>
      <c r="AN190" s="169"/>
    </row>
    <row r="191" spans="2:40" ht="18" customHeight="1">
      <c r="B191" s="132" t="s">
        <v>82</v>
      </c>
      <c r="C191" s="138">
        <f t="shared" ref="C191:AD191" si="61">WEEKDAY(C190)</f>
        <v>1</v>
      </c>
      <c r="D191" s="138">
        <f t="shared" si="61"/>
        <v>2</v>
      </c>
      <c r="E191" s="138">
        <f t="shared" si="61"/>
        <v>3</v>
      </c>
      <c r="F191" s="138">
        <f t="shared" si="61"/>
        <v>4</v>
      </c>
      <c r="G191" s="138">
        <f t="shared" si="61"/>
        <v>5</v>
      </c>
      <c r="H191" s="138">
        <f t="shared" si="61"/>
        <v>6</v>
      </c>
      <c r="I191" s="138">
        <f t="shared" si="61"/>
        <v>7</v>
      </c>
      <c r="J191" s="138">
        <f t="shared" si="61"/>
        <v>1</v>
      </c>
      <c r="K191" s="138">
        <f t="shared" si="61"/>
        <v>2</v>
      </c>
      <c r="L191" s="138">
        <f t="shared" si="61"/>
        <v>3</v>
      </c>
      <c r="M191" s="138">
        <f t="shared" si="61"/>
        <v>4</v>
      </c>
      <c r="N191" s="138">
        <f t="shared" si="61"/>
        <v>5</v>
      </c>
      <c r="O191" s="138">
        <f t="shared" si="61"/>
        <v>6</v>
      </c>
      <c r="P191" s="138">
        <f t="shared" si="61"/>
        <v>7</v>
      </c>
      <c r="Q191" s="138">
        <f t="shared" si="61"/>
        <v>1</v>
      </c>
      <c r="R191" s="138">
        <f t="shared" si="61"/>
        <v>2</v>
      </c>
      <c r="S191" s="138">
        <f t="shared" si="61"/>
        <v>3</v>
      </c>
      <c r="T191" s="138">
        <f t="shared" si="61"/>
        <v>4</v>
      </c>
      <c r="U191" s="138">
        <f t="shared" si="61"/>
        <v>5</v>
      </c>
      <c r="V191" s="138">
        <f t="shared" si="61"/>
        <v>6</v>
      </c>
      <c r="W191" s="138">
        <f t="shared" si="61"/>
        <v>7</v>
      </c>
      <c r="X191" s="138">
        <f t="shared" si="61"/>
        <v>1</v>
      </c>
      <c r="Y191" s="138">
        <f t="shared" si="61"/>
        <v>2</v>
      </c>
      <c r="Z191" s="138">
        <f t="shared" si="61"/>
        <v>3</v>
      </c>
      <c r="AA191" s="138">
        <f t="shared" si="61"/>
        <v>4</v>
      </c>
      <c r="AB191" s="138">
        <f t="shared" si="61"/>
        <v>5</v>
      </c>
      <c r="AC191" s="138">
        <f t="shared" si="61"/>
        <v>6</v>
      </c>
      <c r="AD191" s="138">
        <f t="shared" si="61"/>
        <v>7</v>
      </c>
      <c r="AE191" s="138">
        <f>IFERROR(WEEKDAY(AE190),"")</f>
        <v>1</v>
      </c>
      <c r="AF191" s="138">
        <f>IFERROR(WEEKDAY(AF190),"")</f>
        <v>2</v>
      </c>
      <c r="AG191" s="138">
        <f>IFERROR(WEEKDAY(AG190),"")</f>
        <v>3</v>
      </c>
      <c r="AH191" s="132"/>
      <c r="AI191" s="133"/>
      <c r="AJ191" s="169"/>
      <c r="AK191" s="169"/>
      <c r="AL191" s="169"/>
      <c r="AM191" s="169"/>
      <c r="AN191" s="169"/>
    </row>
    <row r="192" spans="2:40" ht="36" customHeight="1">
      <c r="B192" s="133" t="s">
        <v>83</v>
      </c>
      <c r="C192" s="139"/>
      <c r="D192" s="139"/>
      <c r="E192" s="139"/>
      <c r="F192" s="139"/>
      <c r="G192" s="139"/>
      <c r="H192" s="139"/>
      <c r="I192" s="139"/>
      <c r="J192" s="139"/>
      <c r="K192" s="139"/>
      <c r="L192" s="139"/>
      <c r="M192" s="139"/>
      <c r="N192" s="139"/>
      <c r="O192" s="139" t="s">
        <v>123</v>
      </c>
      <c r="P192" s="139"/>
      <c r="Q192" s="139"/>
      <c r="R192" s="139"/>
      <c r="S192" s="139"/>
      <c r="T192" s="139"/>
      <c r="U192" s="139"/>
      <c r="V192" s="139"/>
      <c r="W192" s="139"/>
      <c r="X192" s="139"/>
      <c r="Y192" s="139"/>
      <c r="Z192" s="139"/>
      <c r="AA192" s="139"/>
      <c r="AB192" s="139"/>
      <c r="AC192" s="139"/>
      <c r="AD192" s="139"/>
      <c r="AE192" s="139"/>
      <c r="AF192" s="139"/>
      <c r="AG192" s="139"/>
      <c r="AH192" s="132"/>
      <c r="AI192" s="133"/>
      <c r="AJ192" s="169"/>
      <c r="AK192" s="169"/>
      <c r="AL192" s="169"/>
      <c r="AM192" s="169"/>
      <c r="AN192" s="169"/>
    </row>
    <row r="193" spans="2:40" ht="36" customHeight="1">
      <c r="B193" s="132"/>
      <c r="C193" s="140"/>
      <c r="D193" s="140"/>
      <c r="E193" s="140"/>
      <c r="F193" s="140"/>
      <c r="G193" s="140"/>
      <c r="H193" s="140"/>
      <c r="I193" s="140"/>
      <c r="J193" s="140"/>
      <c r="K193" s="140"/>
      <c r="L193" s="140"/>
      <c r="M193" s="140"/>
      <c r="N193" s="140"/>
      <c r="O193" s="140"/>
      <c r="P193" s="140"/>
      <c r="Q193" s="140"/>
      <c r="R193" s="140"/>
      <c r="S193" s="140"/>
      <c r="T193" s="140"/>
      <c r="U193" s="140"/>
      <c r="V193" s="140"/>
      <c r="W193" s="140"/>
      <c r="X193" s="140"/>
      <c r="Y193" s="140"/>
      <c r="Z193" s="140"/>
      <c r="AA193" s="140"/>
      <c r="AB193" s="140"/>
      <c r="AC193" s="140"/>
      <c r="AD193" s="140"/>
      <c r="AE193" s="140"/>
      <c r="AF193" s="140"/>
      <c r="AG193" s="140"/>
      <c r="AH193" s="132"/>
      <c r="AI193" s="133"/>
      <c r="AJ193" s="169"/>
      <c r="AK193" s="169"/>
      <c r="AL193" s="169"/>
      <c r="AM193" s="169"/>
      <c r="AN193" s="169"/>
    </row>
    <row r="194" spans="2:40" ht="36" customHeight="1">
      <c r="B194" s="132"/>
      <c r="C194" s="140"/>
      <c r="D194" s="140"/>
      <c r="E194" s="140"/>
      <c r="F194" s="140"/>
      <c r="G194" s="140"/>
      <c r="H194" s="140"/>
      <c r="I194" s="140"/>
      <c r="J194" s="140"/>
      <c r="K194" s="140"/>
      <c r="L194" s="140"/>
      <c r="M194" s="140"/>
      <c r="N194" s="140"/>
      <c r="O194" s="140"/>
      <c r="P194" s="140"/>
      <c r="Q194" s="140"/>
      <c r="R194" s="140"/>
      <c r="S194" s="140"/>
      <c r="T194" s="140"/>
      <c r="U194" s="140"/>
      <c r="V194" s="140"/>
      <c r="W194" s="140"/>
      <c r="X194" s="140"/>
      <c r="Y194" s="140"/>
      <c r="Z194" s="140"/>
      <c r="AA194" s="140"/>
      <c r="AB194" s="140"/>
      <c r="AC194" s="140"/>
      <c r="AD194" s="140"/>
      <c r="AE194" s="140"/>
      <c r="AF194" s="140"/>
      <c r="AG194" s="140"/>
      <c r="AH194" s="132"/>
      <c r="AI194" s="133"/>
      <c r="AJ194" s="169"/>
      <c r="AK194" s="169"/>
      <c r="AL194" s="169"/>
      <c r="AM194" s="169"/>
      <c r="AN194" s="169"/>
    </row>
    <row r="195" spans="2:40" ht="18" customHeight="1">
      <c r="B195" s="134" t="s">
        <v>84</v>
      </c>
      <c r="C195" s="141" t="s">
        <v>107</v>
      </c>
      <c r="D195" s="147"/>
      <c r="E195" s="147"/>
      <c r="F195" s="147"/>
      <c r="G195" s="147"/>
      <c r="H195" s="147"/>
      <c r="I195" s="147" t="s">
        <v>107</v>
      </c>
      <c r="J195" s="147" t="s">
        <v>107</v>
      </c>
      <c r="K195" s="147"/>
      <c r="L195" s="147"/>
      <c r="M195" s="147" t="s">
        <v>107</v>
      </c>
      <c r="N195" s="147" t="s">
        <v>107</v>
      </c>
      <c r="O195" s="147" t="s">
        <v>106</v>
      </c>
      <c r="P195" s="147" t="s">
        <v>106</v>
      </c>
      <c r="Q195" s="147" t="s">
        <v>106</v>
      </c>
      <c r="R195" s="147"/>
      <c r="S195" s="147"/>
      <c r="T195" s="147"/>
      <c r="U195" s="147"/>
      <c r="V195" s="147"/>
      <c r="W195" s="147" t="s">
        <v>107</v>
      </c>
      <c r="X195" s="147" t="s">
        <v>107</v>
      </c>
      <c r="Y195" s="147"/>
      <c r="Z195" s="147"/>
      <c r="AA195" s="147"/>
      <c r="AB195" s="147"/>
      <c r="AC195" s="147"/>
      <c r="AD195" s="147" t="s">
        <v>107</v>
      </c>
      <c r="AE195" s="147" t="s">
        <v>107</v>
      </c>
      <c r="AF195" s="147"/>
      <c r="AG195" s="164"/>
      <c r="AH195" s="166">
        <f>COUNTIF(C195:AG195,"○")</f>
        <v>9</v>
      </c>
      <c r="AI195" s="167">
        <f>IF(AK195-AJ195&lt;0,0,AK195-AJ195)</f>
        <v>28</v>
      </c>
      <c r="AJ195" s="132">
        <f>COUNTIF(C195:AG195,"×")</f>
        <v>3</v>
      </c>
      <c r="AK195" s="170">
        <f>DAY(EOMONTH(C190,0))</f>
        <v>31</v>
      </c>
      <c r="AL195" s="132">
        <f>COUNTIF(C196:AG196,1)</f>
        <v>7</v>
      </c>
      <c r="AM195" s="132">
        <f>COUNTIF(C196:AG196,2)</f>
        <v>2</v>
      </c>
      <c r="AN195" s="132" t="str">
        <f>IF(AH195&gt;=AL195,"○","×")</f>
        <v>○</v>
      </c>
    </row>
    <row r="196" spans="2:40" ht="18" customHeight="1" outlineLevel="1">
      <c r="B196" s="132"/>
      <c r="C196" s="142">
        <f t="shared" ref="C196:AG196" si="62">IF(C195="×",IF(C191=1,2,0)+IF(C191=7,2,0),IF(C191=1,1,0)+IF(C191=7,1,0))</f>
        <v>1</v>
      </c>
      <c r="D196" s="142">
        <f t="shared" si="62"/>
        <v>0</v>
      </c>
      <c r="E196" s="142">
        <f t="shared" si="62"/>
        <v>0</v>
      </c>
      <c r="F196" s="142">
        <f t="shared" si="62"/>
        <v>0</v>
      </c>
      <c r="G196" s="142">
        <f t="shared" si="62"/>
        <v>0</v>
      </c>
      <c r="H196" s="142">
        <f t="shared" si="62"/>
        <v>0</v>
      </c>
      <c r="I196" s="142">
        <f t="shared" si="62"/>
        <v>1</v>
      </c>
      <c r="J196" s="142">
        <f t="shared" si="62"/>
        <v>1</v>
      </c>
      <c r="K196" s="142">
        <f t="shared" si="62"/>
        <v>0</v>
      </c>
      <c r="L196" s="142">
        <f t="shared" si="62"/>
        <v>0</v>
      </c>
      <c r="M196" s="142">
        <f t="shared" si="62"/>
        <v>0</v>
      </c>
      <c r="N196" s="142">
        <f t="shared" si="62"/>
        <v>0</v>
      </c>
      <c r="O196" s="142">
        <f t="shared" si="62"/>
        <v>0</v>
      </c>
      <c r="P196" s="142">
        <f t="shared" si="62"/>
        <v>2</v>
      </c>
      <c r="Q196" s="142">
        <f t="shared" si="62"/>
        <v>2</v>
      </c>
      <c r="R196" s="142">
        <f t="shared" si="62"/>
        <v>0</v>
      </c>
      <c r="S196" s="142">
        <f t="shared" si="62"/>
        <v>0</v>
      </c>
      <c r="T196" s="142">
        <f t="shared" si="62"/>
        <v>0</v>
      </c>
      <c r="U196" s="142">
        <f t="shared" si="62"/>
        <v>0</v>
      </c>
      <c r="V196" s="142">
        <f t="shared" si="62"/>
        <v>0</v>
      </c>
      <c r="W196" s="142">
        <f t="shared" si="62"/>
        <v>1</v>
      </c>
      <c r="X196" s="142">
        <f t="shared" si="62"/>
        <v>1</v>
      </c>
      <c r="Y196" s="142">
        <f t="shared" si="62"/>
        <v>0</v>
      </c>
      <c r="Z196" s="142">
        <f t="shared" si="62"/>
        <v>0</v>
      </c>
      <c r="AA196" s="142">
        <f t="shared" si="62"/>
        <v>0</v>
      </c>
      <c r="AB196" s="142">
        <f t="shared" si="62"/>
        <v>0</v>
      </c>
      <c r="AC196" s="142">
        <f t="shared" si="62"/>
        <v>0</v>
      </c>
      <c r="AD196" s="142">
        <f t="shared" si="62"/>
        <v>1</v>
      </c>
      <c r="AE196" s="142">
        <f t="shared" si="62"/>
        <v>1</v>
      </c>
      <c r="AF196" s="142">
        <f t="shared" si="62"/>
        <v>0</v>
      </c>
      <c r="AG196" s="142">
        <f t="shared" si="62"/>
        <v>0</v>
      </c>
      <c r="AH196" s="151"/>
      <c r="AI196" s="168"/>
      <c r="AJ196" s="151"/>
      <c r="AK196" s="171"/>
      <c r="AL196" s="151"/>
      <c r="AM196" s="151"/>
      <c r="AN196" s="151"/>
    </row>
    <row r="197" spans="2:40" ht="18" customHeight="1" collapsed="1"/>
    <row r="198" spans="2:40" ht="18" customHeight="1">
      <c r="B198" s="132" t="s">
        <v>79</v>
      </c>
      <c r="C198" s="136">
        <f>C199</f>
        <v>46631</v>
      </c>
      <c r="D198" s="146"/>
      <c r="E198" s="146"/>
      <c r="F198" s="146"/>
      <c r="G198" s="146"/>
      <c r="H198" s="146"/>
      <c r="I198" s="146"/>
      <c r="J198" s="146"/>
      <c r="K198" s="146"/>
      <c r="L198" s="146"/>
      <c r="M198" s="146"/>
      <c r="N198" s="146"/>
      <c r="O198" s="146"/>
      <c r="P198" s="146"/>
      <c r="Q198" s="146"/>
      <c r="R198" s="146"/>
      <c r="S198" s="146"/>
      <c r="T198" s="146"/>
      <c r="U198" s="146"/>
      <c r="V198" s="146"/>
      <c r="W198" s="146"/>
      <c r="X198" s="146"/>
      <c r="Y198" s="146"/>
      <c r="Z198" s="146"/>
      <c r="AA198" s="146"/>
      <c r="AB198" s="146"/>
      <c r="AC198" s="146"/>
      <c r="AD198" s="146"/>
      <c r="AE198" s="146"/>
      <c r="AF198" s="146"/>
      <c r="AG198" s="163"/>
      <c r="AH198" s="133" t="s">
        <v>94</v>
      </c>
      <c r="AI198" s="133" t="s">
        <v>95</v>
      </c>
      <c r="AJ198" s="169" t="s">
        <v>96</v>
      </c>
      <c r="AK198" s="169" t="s">
        <v>97</v>
      </c>
      <c r="AL198" s="169" t="s">
        <v>111</v>
      </c>
      <c r="AM198" s="169" t="s">
        <v>113</v>
      </c>
      <c r="AN198" s="169" t="s">
        <v>86</v>
      </c>
    </row>
    <row r="199" spans="2:40" ht="18" customHeight="1">
      <c r="B199" s="132" t="s">
        <v>81</v>
      </c>
      <c r="C199" s="137">
        <f>EDATE(C190,1)</f>
        <v>46631</v>
      </c>
      <c r="D199" s="137">
        <f t="shared" ref="D199:AD199" si="63">C199+1</f>
        <v>46632</v>
      </c>
      <c r="E199" s="137">
        <f t="shared" si="63"/>
        <v>46633</v>
      </c>
      <c r="F199" s="137">
        <f t="shared" si="63"/>
        <v>46634</v>
      </c>
      <c r="G199" s="137">
        <f t="shared" si="63"/>
        <v>46635</v>
      </c>
      <c r="H199" s="137">
        <f t="shared" si="63"/>
        <v>46636</v>
      </c>
      <c r="I199" s="137">
        <f t="shared" si="63"/>
        <v>46637</v>
      </c>
      <c r="J199" s="137">
        <f t="shared" si="63"/>
        <v>46638</v>
      </c>
      <c r="K199" s="137">
        <f t="shared" si="63"/>
        <v>46639</v>
      </c>
      <c r="L199" s="137">
        <f t="shared" si="63"/>
        <v>46640</v>
      </c>
      <c r="M199" s="137">
        <f t="shared" si="63"/>
        <v>46641</v>
      </c>
      <c r="N199" s="137">
        <f t="shared" si="63"/>
        <v>46642</v>
      </c>
      <c r="O199" s="137">
        <f t="shared" si="63"/>
        <v>46643</v>
      </c>
      <c r="P199" s="137">
        <f t="shared" si="63"/>
        <v>46644</v>
      </c>
      <c r="Q199" s="137">
        <f t="shared" si="63"/>
        <v>46645</v>
      </c>
      <c r="R199" s="137">
        <f t="shared" si="63"/>
        <v>46646</v>
      </c>
      <c r="S199" s="137">
        <f t="shared" si="63"/>
        <v>46647</v>
      </c>
      <c r="T199" s="137">
        <f t="shared" si="63"/>
        <v>46648</v>
      </c>
      <c r="U199" s="137">
        <f t="shared" si="63"/>
        <v>46649</v>
      </c>
      <c r="V199" s="137">
        <f t="shared" si="63"/>
        <v>46650</v>
      </c>
      <c r="W199" s="137">
        <f t="shared" si="63"/>
        <v>46651</v>
      </c>
      <c r="X199" s="137">
        <f t="shared" si="63"/>
        <v>46652</v>
      </c>
      <c r="Y199" s="137">
        <f t="shared" si="63"/>
        <v>46653</v>
      </c>
      <c r="Z199" s="137">
        <f t="shared" si="63"/>
        <v>46654</v>
      </c>
      <c r="AA199" s="137">
        <f t="shared" si="63"/>
        <v>46655</v>
      </c>
      <c r="AB199" s="137">
        <f t="shared" si="63"/>
        <v>46656</v>
      </c>
      <c r="AC199" s="137">
        <f t="shared" si="63"/>
        <v>46657</v>
      </c>
      <c r="AD199" s="137">
        <f t="shared" si="63"/>
        <v>46658</v>
      </c>
      <c r="AE199" s="137">
        <f>IFERROR(IF(DAY(AD199+1)=29,AD199+1,""),"")</f>
        <v>46659</v>
      </c>
      <c r="AF199" s="137">
        <f>IFERROR(IF(DAY(AE199+1)=30,AE199+1,""),"")</f>
        <v>46660</v>
      </c>
      <c r="AG199" s="137" t="str">
        <f>IFERROR(IF(DAY(AF199+1)=31,AF199+1,""),"")</f>
        <v/>
      </c>
      <c r="AH199" s="132"/>
      <c r="AI199" s="133"/>
      <c r="AJ199" s="169"/>
      <c r="AK199" s="169"/>
      <c r="AL199" s="169"/>
      <c r="AM199" s="169"/>
      <c r="AN199" s="169"/>
    </row>
    <row r="200" spans="2:40" ht="18" customHeight="1">
      <c r="B200" s="132" t="s">
        <v>82</v>
      </c>
      <c r="C200" s="138">
        <f t="shared" ref="C200:AD200" si="64">WEEKDAY(C199)</f>
        <v>4</v>
      </c>
      <c r="D200" s="138">
        <f t="shared" si="64"/>
        <v>5</v>
      </c>
      <c r="E200" s="138">
        <f t="shared" si="64"/>
        <v>6</v>
      </c>
      <c r="F200" s="138">
        <f t="shared" si="64"/>
        <v>7</v>
      </c>
      <c r="G200" s="138">
        <f t="shared" si="64"/>
        <v>1</v>
      </c>
      <c r="H200" s="138">
        <f t="shared" si="64"/>
        <v>2</v>
      </c>
      <c r="I200" s="138">
        <f t="shared" si="64"/>
        <v>3</v>
      </c>
      <c r="J200" s="138">
        <f t="shared" si="64"/>
        <v>4</v>
      </c>
      <c r="K200" s="138">
        <f t="shared" si="64"/>
        <v>5</v>
      </c>
      <c r="L200" s="138">
        <f t="shared" si="64"/>
        <v>6</v>
      </c>
      <c r="M200" s="138">
        <f t="shared" si="64"/>
        <v>7</v>
      </c>
      <c r="N200" s="138">
        <f t="shared" si="64"/>
        <v>1</v>
      </c>
      <c r="O200" s="138">
        <f t="shared" si="64"/>
        <v>2</v>
      </c>
      <c r="P200" s="138">
        <f t="shared" si="64"/>
        <v>3</v>
      </c>
      <c r="Q200" s="138">
        <f t="shared" si="64"/>
        <v>4</v>
      </c>
      <c r="R200" s="138">
        <f t="shared" si="64"/>
        <v>5</v>
      </c>
      <c r="S200" s="138">
        <f t="shared" si="64"/>
        <v>6</v>
      </c>
      <c r="T200" s="138">
        <f t="shared" si="64"/>
        <v>7</v>
      </c>
      <c r="U200" s="138">
        <f t="shared" si="64"/>
        <v>1</v>
      </c>
      <c r="V200" s="138">
        <f t="shared" si="64"/>
        <v>2</v>
      </c>
      <c r="W200" s="138">
        <f t="shared" si="64"/>
        <v>3</v>
      </c>
      <c r="X200" s="138">
        <f t="shared" si="64"/>
        <v>4</v>
      </c>
      <c r="Y200" s="138">
        <f t="shared" si="64"/>
        <v>5</v>
      </c>
      <c r="Z200" s="138">
        <f t="shared" si="64"/>
        <v>6</v>
      </c>
      <c r="AA200" s="138">
        <f t="shared" si="64"/>
        <v>7</v>
      </c>
      <c r="AB200" s="138">
        <f t="shared" si="64"/>
        <v>1</v>
      </c>
      <c r="AC200" s="138">
        <f t="shared" si="64"/>
        <v>2</v>
      </c>
      <c r="AD200" s="138">
        <f t="shared" si="64"/>
        <v>3</v>
      </c>
      <c r="AE200" s="138">
        <f>IFERROR(WEEKDAY(AE199),"")</f>
        <v>4</v>
      </c>
      <c r="AF200" s="138">
        <f>IFERROR(WEEKDAY(AF199),"")</f>
        <v>5</v>
      </c>
      <c r="AG200" s="138" t="str">
        <f>IFERROR(WEEKDAY(AG199),"")</f>
        <v/>
      </c>
      <c r="AH200" s="132"/>
      <c r="AI200" s="133"/>
      <c r="AJ200" s="169"/>
      <c r="AK200" s="169"/>
      <c r="AL200" s="169"/>
      <c r="AM200" s="169"/>
      <c r="AN200" s="169"/>
    </row>
    <row r="201" spans="2:40" ht="36" customHeight="1">
      <c r="B201" s="133" t="s">
        <v>83</v>
      </c>
      <c r="C201" s="139"/>
      <c r="D201" s="139"/>
      <c r="E201" s="139"/>
      <c r="F201" s="139"/>
      <c r="G201" s="139"/>
      <c r="H201" s="139"/>
      <c r="I201" s="139"/>
      <c r="J201" s="139"/>
      <c r="K201" s="139"/>
      <c r="L201" s="139"/>
      <c r="M201" s="139"/>
      <c r="N201" s="139"/>
      <c r="O201" s="139"/>
      <c r="P201" s="139"/>
      <c r="Q201" s="139"/>
      <c r="R201" s="139"/>
      <c r="S201" s="139"/>
      <c r="T201" s="139"/>
      <c r="U201" s="139"/>
      <c r="V201" s="139"/>
      <c r="W201" s="139"/>
      <c r="X201" s="139"/>
      <c r="Y201" s="139"/>
      <c r="Z201" s="139"/>
      <c r="AA201" s="139"/>
      <c r="AB201" s="139"/>
      <c r="AC201" s="139"/>
      <c r="AD201" s="139"/>
      <c r="AE201" s="139"/>
      <c r="AF201" s="139"/>
      <c r="AG201" s="139"/>
      <c r="AH201" s="132"/>
      <c r="AI201" s="133"/>
      <c r="AJ201" s="169"/>
      <c r="AK201" s="169"/>
      <c r="AL201" s="169"/>
      <c r="AM201" s="169"/>
      <c r="AN201" s="169"/>
    </row>
    <row r="202" spans="2:40" ht="36" customHeight="1">
      <c r="B202" s="132"/>
      <c r="C202" s="140"/>
      <c r="D202" s="140"/>
      <c r="E202" s="140"/>
      <c r="F202" s="140"/>
      <c r="G202" s="140"/>
      <c r="H202" s="140"/>
      <c r="I202" s="140"/>
      <c r="J202" s="140"/>
      <c r="K202" s="140"/>
      <c r="L202" s="140"/>
      <c r="M202" s="140"/>
      <c r="N202" s="140"/>
      <c r="O202" s="140"/>
      <c r="P202" s="140"/>
      <c r="Q202" s="140"/>
      <c r="R202" s="140"/>
      <c r="S202" s="140"/>
      <c r="T202" s="140"/>
      <c r="U202" s="140"/>
      <c r="V202" s="140"/>
      <c r="W202" s="140"/>
      <c r="X202" s="140"/>
      <c r="Y202" s="140"/>
      <c r="Z202" s="140"/>
      <c r="AA202" s="140"/>
      <c r="AB202" s="140"/>
      <c r="AC202" s="140"/>
      <c r="AD202" s="140"/>
      <c r="AE202" s="140"/>
      <c r="AF202" s="140"/>
      <c r="AG202" s="140"/>
      <c r="AH202" s="132"/>
      <c r="AI202" s="133"/>
      <c r="AJ202" s="169"/>
      <c r="AK202" s="169"/>
      <c r="AL202" s="169"/>
      <c r="AM202" s="169"/>
      <c r="AN202" s="169"/>
    </row>
    <row r="203" spans="2:40" ht="36" customHeight="1">
      <c r="B203" s="132"/>
      <c r="C203" s="140"/>
      <c r="D203" s="140"/>
      <c r="E203" s="140"/>
      <c r="F203" s="140"/>
      <c r="G203" s="140"/>
      <c r="H203" s="140"/>
      <c r="I203" s="140"/>
      <c r="J203" s="140"/>
      <c r="K203" s="140"/>
      <c r="L203" s="140"/>
      <c r="M203" s="140"/>
      <c r="N203" s="140"/>
      <c r="O203" s="140"/>
      <c r="P203" s="140"/>
      <c r="Q203" s="140"/>
      <c r="R203" s="140"/>
      <c r="S203" s="140"/>
      <c r="T203" s="140"/>
      <c r="U203" s="140"/>
      <c r="V203" s="140"/>
      <c r="W203" s="140"/>
      <c r="X203" s="140"/>
      <c r="Y203" s="140"/>
      <c r="Z203" s="140"/>
      <c r="AA203" s="140"/>
      <c r="AB203" s="140"/>
      <c r="AC203" s="140"/>
      <c r="AD203" s="140"/>
      <c r="AE203" s="140"/>
      <c r="AF203" s="140"/>
      <c r="AG203" s="140"/>
      <c r="AH203" s="132"/>
      <c r="AI203" s="133"/>
      <c r="AJ203" s="169"/>
      <c r="AK203" s="169"/>
      <c r="AL203" s="169"/>
      <c r="AM203" s="169"/>
      <c r="AN203" s="169"/>
    </row>
    <row r="204" spans="2:40" ht="18" customHeight="1">
      <c r="B204" s="134" t="s">
        <v>84</v>
      </c>
      <c r="C204" s="141"/>
      <c r="D204" s="147"/>
      <c r="E204" s="147"/>
      <c r="F204" s="147" t="s">
        <v>107</v>
      </c>
      <c r="G204" s="147" t="s">
        <v>107</v>
      </c>
      <c r="H204" s="147"/>
      <c r="I204" s="147"/>
      <c r="J204" s="147"/>
      <c r="K204" s="147"/>
      <c r="L204" s="147"/>
      <c r="M204" s="147" t="s">
        <v>107</v>
      </c>
      <c r="N204" s="147" t="s">
        <v>107</v>
      </c>
      <c r="O204" s="147"/>
      <c r="P204" s="147"/>
      <c r="Q204" s="147"/>
      <c r="R204" s="147"/>
      <c r="S204" s="147"/>
      <c r="T204" s="147" t="s">
        <v>107</v>
      </c>
      <c r="U204" s="147" t="s">
        <v>107</v>
      </c>
      <c r="V204" s="147" t="s">
        <v>107</v>
      </c>
      <c r="W204" s="147"/>
      <c r="X204" s="147" t="s">
        <v>107</v>
      </c>
      <c r="Y204" s="147"/>
      <c r="Z204" s="147"/>
      <c r="AA204" s="147" t="s">
        <v>107</v>
      </c>
      <c r="AB204" s="147" t="s">
        <v>107</v>
      </c>
      <c r="AC204" s="147"/>
      <c r="AD204" s="147"/>
      <c r="AE204" s="147"/>
      <c r="AF204" s="147"/>
      <c r="AG204" s="164"/>
      <c r="AH204" s="166">
        <f>COUNTIF(C204:AG204,"○")</f>
        <v>10</v>
      </c>
      <c r="AI204" s="167">
        <f>IF(AK204-AJ204&lt;0,0,AK204-AJ204)</f>
        <v>30</v>
      </c>
      <c r="AJ204" s="132">
        <f>COUNTIF(C204:AG204,"×")</f>
        <v>0</v>
      </c>
      <c r="AK204" s="170">
        <f>DAY(EOMONTH(C199,0))</f>
        <v>30</v>
      </c>
      <c r="AL204" s="132">
        <f>COUNTIF(C205:AG205,1)</f>
        <v>8</v>
      </c>
      <c r="AM204" s="132">
        <f>COUNTIF(C205:AG205,2)</f>
        <v>0</v>
      </c>
      <c r="AN204" s="132" t="str">
        <f>IF(AH204&gt;=AL204,"○","×")</f>
        <v>○</v>
      </c>
    </row>
    <row r="205" spans="2:40" ht="18" customHeight="1" outlineLevel="1">
      <c r="B205" s="132"/>
      <c r="C205" s="142">
        <f t="shared" ref="C205:AG205" si="65">IF(C204="×",IF(C200=1,2,0)+IF(C200=7,2,0),IF(C200=1,1,0)+IF(C200=7,1,0))</f>
        <v>0</v>
      </c>
      <c r="D205" s="142">
        <f t="shared" si="65"/>
        <v>0</v>
      </c>
      <c r="E205" s="142">
        <f t="shared" si="65"/>
        <v>0</v>
      </c>
      <c r="F205" s="142">
        <f t="shared" si="65"/>
        <v>1</v>
      </c>
      <c r="G205" s="142">
        <f t="shared" si="65"/>
        <v>1</v>
      </c>
      <c r="H205" s="142">
        <f t="shared" si="65"/>
        <v>0</v>
      </c>
      <c r="I205" s="142">
        <f t="shared" si="65"/>
        <v>0</v>
      </c>
      <c r="J205" s="142">
        <f t="shared" si="65"/>
        <v>0</v>
      </c>
      <c r="K205" s="142">
        <f t="shared" si="65"/>
        <v>0</v>
      </c>
      <c r="L205" s="142">
        <f t="shared" si="65"/>
        <v>0</v>
      </c>
      <c r="M205" s="142">
        <f t="shared" si="65"/>
        <v>1</v>
      </c>
      <c r="N205" s="142">
        <f t="shared" si="65"/>
        <v>1</v>
      </c>
      <c r="O205" s="142">
        <f t="shared" si="65"/>
        <v>0</v>
      </c>
      <c r="P205" s="142">
        <f t="shared" si="65"/>
        <v>0</v>
      </c>
      <c r="Q205" s="142">
        <f t="shared" si="65"/>
        <v>0</v>
      </c>
      <c r="R205" s="142">
        <f t="shared" si="65"/>
        <v>0</v>
      </c>
      <c r="S205" s="142">
        <f t="shared" si="65"/>
        <v>0</v>
      </c>
      <c r="T205" s="142">
        <f t="shared" si="65"/>
        <v>1</v>
      </c>
      <c r="U205" s="142">
        <f t="shared" si="65"/>
        <v>1</v>
      </c>
      <c r="V205" s="142">
        <f t="shared" si="65"/>
        <v>0</v>
      </c>
      <c r="W205" s="142">
        <f t="shared" si="65"/>
        <v>0</v>
      </c>
      <c r="X205" s="142">
        <f t="shared" si="65"/>
        <v>0</v>
      </c>
      <c r="Y205" s="142">
        <f t="shared" si="65"/>
        <v>0</v>
      </c>
      <c r="Z205" s="142">
        <f t="shared" si="65"/>
        <v>0</v>
      </c>
      <c r="AA205" s="142">
        <f t="shared" si="65"/>
        <v>1</v>
      </c>
      <c r="AB205" s="142">
        <f t="shared" si="65"/>
        <v>1</v>
      </c>
      <c r="AC205" s="142">
        <f t="shared" si="65"/>
        <v>0</v>
      </c>
      <c r="AD205" s="142">
        <f t="shared" si="65"/>
        <v>0</v>
      </c>
      <c r="AE205" s="142">
        <f t="shared" si="65"/>
        <v>0</v>
      </c>
      <c r="AF205" s="142">
        <f t="shared" si="65"/>
        <v>0</v>
      </c>
      <c r="AG205" s="142">
        <f t="shared" si="65"/>
        <v>0</v>
      </c>
      <c r="AH205" s="151"/>
      <c r="AI205" s="168"/>
      <c r="AJ205" s="151"/>
      <c r="AK205" s="171"/>
      <c r="AL205" s="151"/>
      <c r="AM205" s="151"/>
      <c r="AN205" s="151"/>
    </row>
    <row r="206" spans="2:40" ht="18" customHeight="1" collapsed="1"/>
    <row r="207" spans="2:40" ht="18" customHeight="1">
      <c r="B207" s="132" t="s">
        <v>79</v>
      </c>
      <c r="C207" s="136">
        <f>C208</f>
        <v>46661</v>
      </c>
      <c r="D207" s="146"/>
      <c r="E207" s="146"/>
      <c r="F207" s="146"/>
      <c r="G207" s="146"/>
      <c r="H207" s="146"/>
      <c r="I207" s="146"/>
      <c r="J207" s="146"/>
      <c r="K207" s="146"/>
      <c r="L207" s="146"/>
      <c r="M207" s="146"/>
      <c r="N207" s="146"/>
      <c r="O207" s="146"/>
      <c r="P207" s="146"/>
      <c r="Q207" s="146"/>
      <c r="R207" s="146"/>
      <c r="S207" s="146"/>
      <c r="T207" s="146"/>
      <c r="U207" s="146"/>
      <c r="V207" s="146"/>
      <c r="W207" s="146"/>
      <c r="X207" s="146"/>
      <c r="Y207" s="146"/>
      <c r="Z207" s="146"/>
      <c r="AA207" s="146"/>
      <c r="AB207" s="146"/>
      <c r="AC207" s="146"/>
      <c r="AD207" s="146"/>
      <c r="AE207" s="146"/>
      <c r="AF207" s="146"/>
      <c r="AG207" s="163"/>
      <c r="AH207" s="133" t="s">
        <v>94</v>
      </c>
      <c r="AI207" s="133" t="s">
        <v>95</v>
      </c>
      <c r="AJ207" s="169" t="s">
        <v>96</v>
      </c>
      <c r="AK207" s="169" t="s">
        <v>97</v>
      </c>
      <c r="AL207" s="169" t="s">
        <v>111</v>
      </c>
      <c r="AM207" s="169" t="s">
        <v>113</v>
      </c>
      <c r="AN207" s="169" t="s">
        <v>86</v>
      </c>
    </row>
    <row r="208" spans="2:40" ht="18" customHeight="1">
      <c r="B208" s="132" t="s">
        <v>81</v>
      </c>
      <c r="C208" s="137">
        <f>EDATE(C199,1)</f>
        <v>46661</v>
      </c>
      <c r="D208" s="137">
        <f t="shared" ref="D208:AD208" si="66">C208+1</f>
        <v>46662</v>
      </c>
      <c r="E208" s="137">
        <f t="shared" si="66"/>
        <v>46663</v>
      </c>
      <c r="F208" s="137">
        <f t="shared" si="66"/>
        <v>46664</v>
      </c>
      <c r="G208" s="137">
        <f t="shared" si="66"/>
        <v>46665</v>
      </c>
      <c r="H208" s="137">
        <f t="shared" si="66"/>
        <v>46666</v>
      </c>
      <c r="I208" s="137">
        <f t="shared" si="66"/>
        <v>46667</v>
      </c>
      <c r="J208" s="137">
        <f t="shared" si="66"/>
        <v>46668</v>
      </c>
      <c r="K208" s="137">
        <f t="shared" si="66"/>
        <v>46669</v>
      </c>
      <c r="L208" s="137">
        <f t="shared" si="66"/>
        <v>46670</v>
      </c>
      <c r="M208" s="137">
        <f t="shared" si="66"/>
        <v>46671</v>
      </c>
      <c r="N208" s="137">
        <f t="shared" si="66"/>
        <v>46672</v>
      </c>
      <c r="O208" s="137">
        <f t="shared" si="66"/>
        <v>46673</v>
      </c>
      <c r="P208" s="137">
        <f t="shared" si="66"/>
        <v>46674</v>
      </c>
      <c r="Q208" s="137">
        <f t="shared" si="66"/>
        <v>46675</v>
      </c>
      <c r="R208" s="137">
        <f t="shared" si="66"/>
        <v>46676</v>
      </c>
      <c r="S208" s="137">
        <f t="shared" si="66"/>
        <v>46677</v>
      </c>
      <c r="T208" s="137">
        <f t="shared" si="66"/>
        <v>46678</v>
      </c>
      <c r="U208" s="137">
        <f t="shared" si="66"/>
        <v>46679</v>
      </c>
      <c r="V208" s="137">
        <f t="shared" si="66"/>
        <v>46680</v>
      </c>
      <c r="W208" s="137">
        <f t="shared" si="66"/>
        <v>46681</v>
      </c>
      <c r="X208" s="137">
        <f t="shared" si="66"/>
        <v>46682</v>
      </c>
      <c r="Y208" s="137">
        <f t="shared" si="66"/>
        <v>46683</v>
      </c>
      <c r="Z208" s="137">
        <f t="shared" si="66"/>
        <v>46684</v>
      </c>
      <c r="AA208" s="137">
        <f t="shared" si="66"/>
        <v>46685</v>
      </c>
      <c r="AB208" s="137">
        <f t="shared" si="66"/>
        <v>46686</v>
      </c>
      <c r="AC208" s="137">
        <f t="shared" si="66"/>
        <v>46687</v>
      </c>
      <c r="AD208" s="137">
        <f t="shared" si="66"/>
        <v>46688</v>
      </c>
      <c r="AE208" s="137">
        <f>IFERROR(IF(DAY(AD208+1)=29,AD208+1,""),"")</f>
        <v>46689</v>
      </c>
      <c r="AF208" s="137">
        <f>IFERROR(IF(DAY(AE208+1)=30,AE208+1,""),"")</f>
        <v>46690</v>
      </c>
      <c r="AG208" s="137">
        <f>IFERROR(IF(DAY(AF208+1)=31,AF208+1,""),"")</f>
        <v>46691</v>
      </c>
      <c r="AH208" s="132"/>
      <c r="AI208" s="133"/>
      <c r="AJ208" s="169"/>
      <c r="AK208" s="169"/>
      <c r="AL208" s="169"/>
      <c r="AM208" s="169"/>
      <c r="AN208" s="169"/>
    </row>
    <row r="209" spans="2:40" ht="18" customHeight="1">
      <c r="B209" s="132" t="s">
        <v>82</v>
      </c>
      <c r="C209" s="138">
        <f t="shared" ref="C209:AD209" si="67">WEEKDAY(C208)</f>
        <v>6</v>
      </c>
      <c r="D209" s="138">
        <f t="shared" si="67"/>
        <v>7</v>
      </c>
      <c r="E209" s="138">
        <f t="shared" si="67"/>
        <v>1</v>
      </c>
      <c r="F209" s="138">
        <f t="shared" si="67"/>
        <v>2</v>
      </c>
      <c r="G209" s="138">
        <f t="shared" si="67"/>
        <v>3</v>
      </c>
      <c r="H209" s="138">
        <f t="shared" si="67"/>
        <v>4</v>
      </c>
      <c r="I209" s="138">
        <f t="shared" si="67"/>
        <v>5</v>
      </c>
      <c r="J209" s="138">
        <f t="shared" si="67"/>
        <v>6</v>
      </c>
      <c r="K209" s="138">
        <f t="shared" si="67"/>
        <v>7</v>
      </c>
      <c r="L209" s="138">
        <f t="shared" si="67"/>
        <v>1</v>
      </c>
      <c r="M209" s="138">
        <f t="shared" si="67"/>
        <v>2</v>
      </c>
      <c r="N209" s="138">
        <f t="shared" si="67"/>
        <v>3</v>
      </c>
      <c r="O209" s="138">
        <f t="shared" si="67"/>
        <v>4</v>
      </c>
      <c r="P209" s="138">
        <f t="shared" si="67"/>
        <v>5</v>
      </c>
      <c r="Q209" s="138">
        <f t="shared" si="67"/>
        <v>6</v>
      </c>
      <c r="R209" s="138">
        <f t="shared" si="67"/>
        <v>7</v>
      </c>
      <c r="S209" s="138">
        <f t="shared" si="67"/>
        <v>1</v>
      </c>
      <c r="T209" s="138">
        <f t="shared" si="67"/>
        <v>2</v>
      </c>
      <c r="U209" s="138">
        <f t="shared" si="67"/>
        <v>3</v>
      </c>
      <c r="V209" s="138">
        <f t="shared" si="67"/>
        <v>4</v>
      </c>
      <c r="W209" s="138">
        <f t="shared" si="67"/>
        <v>5</v>
      </c>
      <c r="X209" s="138">
        <f t="shared" si="67"/>
        <v>6</v>
      </c>
      <c r="Y209" s="138">
        <f t="shared" si="67"/>
        <v>7</v>
      </c>
      <c r="Z209" s="138">
        <f t="shared" si="67"/>
        <v>1</v>
      </c>
      <c r="AA209" s="138">
        <f t="shared" si="67"/>
        <v>2</v>
      </c>
      <c r="AB209" s="138">
        <f t="shared" si="67"/>
        <v>3</v>
      </c>
      <c r="AC209" s="138">
        <f t="shared" si="67"/>
        <v>4</v>
      </c>
      <c r="AD209" s="138">
        <f t="shared" si="67"/>
        <v>5</v>
      </c>
      <c r="AE209" s="138">
        <f>IFERROR(WEEKDAY(AE208),"")</f>
        <v>6</v>
      </c>
      <c r="AF209" s="138">
        <f>IFERROR(WEEKDAY(AF208),"")</f>
        <v>7</v>
      </c>
      <c r="AG209" s="138">
        <f>IFERROR(WEEKDAY(AG208),"")</f>
        <v>1</v>
      </c>
      <c r="AH209" s="132"/>
      <c r="AI209" s="133"/>
      <c r="AJ209" s="169"/>
      <c r="AK209" s="169"/>
      <c r="AL209" s="169"/>
      <c r="AM209" s="169"/>
      <c r="AN209" s="169"/>
    </row>
    <row r="210" spans="2:40" ht="36" customHeight="1">
      <c r="B210" s="133" t="s">
        <v>83</v>
      </c>
      <c r="C210" s="139"/>
      <c r="D210" s="139"/>
      <c r="E210" s="139"/>
      <c r="F210" s="139"/>
      <c r="G210" s="139"/>
      <c r="H210" s="139"/>
      <c r="I210" s="139"/>
      <c r="J210" s="139"/>
      <c r="K210" s="139"/>
      <c r="L210" s="139"/>
      <c r="M210" s="139"/>
      <c r="N210" s="139"/>
      <c r="O210" s="139"/>
      <c r="P210" s="139"/>
      <c r="Q210" s="139"/>
      <c r="R210" s="139"/>
      <c r="S210" s="139"/>
      <c r="T210" s="139"/>
      <c r="U210" s="139"/>
      <c r="V210" s="139"/>
      <c r="W210" s="139"/>
      <c r="X210" s="139"/>
      <c r="Y210" s="139"/>
      <c r="Z210" s="139"/>
      <c r="AA210" s="139"/>
      <c r="AB210" s="139"/>
      <c r="AC210" s="139"/>
      <c r="AD210" s="139"/>
      <c r="AE210" s="139"/>
      <c r="AF210" s="139"/>
      <c r="AG210" s="139"/>
      <c r="AH210" s="132"/>
      <c r="AI210" s="133"/>
      <c r="AJ210" s="169"/>
      <c r="AK210" s="169"/>
      <c r="AL210" s="169"/>
      <c r="AM210" s="169"/>
      <c r="AN210" s="169"/>
    </row>
    <row r="211" spans="2:40" ht="36" customHeight="1">
      <c r="B211" s="132"/>
      <c r="C211" s="140"/>
      <c r="D211" s="140"/>
      <c r="E211" s="140"/>
      <c r="F211" s="140"/>
      <c r="G211" s="140"/>
      <c r="H211" s="140"/>
      <c r="I211" s="140"/>
      <c r="J211" s="140"/>
      <c r="K211" s="140"/>
      <c r="L211" s="140"/>
      <c r="M211" s="140"/>
      <c r="N211" s="140"/>
      <c r="O211" s="140"/>
      <c r="P211" s="140"/>
      <c r="Q211" s="140"/>
      <c r="R211" s="140"/>
      <c r="S211" s="140"/>
      <c r="T211" s="140"/>
      <c r="U211" s="140"/>
      <c r="V211" s="140"/>
      <c r="W211" s="140"/>
      <c r="X211" s="140"/>
      <c r="Y211" s="140"/>
      <c r="Z211" s="140"/>
      <c r="AA211" s="140"/>
      <c r="AB211" s="140"/>
      <c r="AC211" s="140"/>
      <c r="AD211" s="140"/>
      <c r="AE211" s="140"/>
      <c r="AF211" s="140"/>
      <c r="AG211" s="140"/>
      <c r="AH211" s="132"/>
      <c r="AI211" s="133"/>
      <c r="AJ211" s="169"/>
      <c r="AK211" s="169"/>
      <c r="AL211" s="169"/>
      <c r="AM211" s="169"/>
      <c r="AN211" s="169"/>
    </row>
    <row r="212" spans="2:40" ht="36" customHeight="1">
      <c r="B212" s="132"/>
      <c r="C212" s="140"/>
      <c r="D212" s="140"/>
      <c r="E212" s="140"/>
      <c r="F212" s="140"/>
      <c r="G212" s="140"/>
      <c r="H212" s="140"/>
      <c r="I212" s="140"/>
      <c r="J212" s="140"/>
      <c r="K212" s="140"/>
      <c r="L212" s="140"/>
      <c r="M212" s="140"/>
      <c r="N212" s="140"/>
      <c r="O212" s="140"/>
      <c r="P212" s="140"/>
      <c r="Q212" s="140"/>
      <c r="R212" s="140"/>
      <c r="S212" s="140"/>
      <c r="T212" s="140"/>
      <c r="U212" s="140"/>
      <c r="V212" s="140"/>
      <c r="W212" s="140"/>
      <c r="X212" s="140"/>
      <c r="Y212" s="140"/>
      <c r="Z212" s="140"/>
      <c r="AA212" s="140"/>
      <c r="AB212" s="140"/>
      <c r="AC212" s="140"/>
      <c r="AD212" s="140"/>
      <c r="AE212" s="140"/>
      <c r="AF212" s="140"/>
      <c r="AG212" s="140"/>
      <c r="AH212" s="132"/>
      <c r="AI212" s="133"/>
      <c r="AJ212" s="169"/>
      <c r="AK212" s="169"/>
      <c r="AL212" s="169"/>
      <c r="AM212" s="169"/>
      <c r="AN212" s="169"/>
    </row>
    <row r="213" spans="2:40" ht="18" customHeight="1">
      <c r="B213" s="134" t="s">
        <v>84</v>
      </c>
      <c r="C213" s="141"/>
      <c r="D213" s="147" t="s">
        <v>107</v>
      </c>
      <c r="E213" s="147" t="s">
        <v>107</v>
      </c>
      <c r="F213" s="147"/>
      <c r="G213" s="147"/>
      <c r="H213" s="147"/>
      <c r="I213" s="147"/>
      <c r="J213" s="147"/>
      <c r="K213" s="147" t="s">
        <v>107</v>
      </c>
      <c r="L213" s="147" t="s">
        <v>107</v>
      </c>
      <c r="M213" s="147" t="s">
        <v>107</v>
      </c>
      <c r="N213" s="147"/>
      <c r="O213" s="147"/>
      <c r="P213" s="147"/>
      <c r="Q213" s="147"/>
      <c r="R213" s="147" t="s">
        <v>107</v>
      </c>
      <c r="S213" s="147" t="s">
        <v>107</v>
      </c>
      <c r="T213" s="147"/>
      <c r="U213" s="147"/>
      <c r="V213" s="147" t="s">
        <v>106</v>
      </c>
      <c r="W213" s="147" t="s">
        <v>106</v>
      </c>
      <c r="X213" s="147" t="s">
        <v>106</v>
      </c>
      <c r="Y213" s="147" t="s">
        <v>106</v>
      </c>
      <c r="Z213" s="147" t="s">
        <v>106</v>
      </c>
      <c r="AA213" s="147" t="s">
        <v>106</v>
      </c>
      <c r="AB213" s="147" t="s">
        <v>106</v>
      </c>
      <c r="AC213" s="147" t="s">
        <v>106</v>
      </c>
      <c r="AD213" s="147" t="s">
        <v>106</v>
      </c>
      <c r="AE213" s="147" t="s">
        <v>106</v>
      </c>
      <c r="AF213" s="147" t="s">
        <v>106</v>
      </c>
      <c r="AG213" s="164" t="s">
        <v>106</v>
      </c>
      <c r="AH213" s="166">
        <f>COUNTIF(C213:AG213,"○")</f>
        <v>7</v>
      </c>
      <c r="AI213" s="167">
        <f>IF(AK213-AJ213&lt;0,0,AK213-AJ213)</f>
        <v>19</v>
      </c>
      <c r="AJ213" s="132">
        <f>COUNTIF(C213:AG213,"×")</f>
        <v>12</v>
      </c>
      <c r="AK213" s="170">
        <f>DAY(EOMONTH(C208,0))</f>
        <v>31</v>
      </c>
      <c r="AL213" s="132">
        <f>COUNTIF(C214:AG214,1)</f>
        <v>6</v>
      </c>
      <c r="AM213" s="132">
        <f>COUNTIF(C214:AG214,2)</f>
        <v>4</v>
      </c>
      <c r="AN213" s="132" t="str">
        <f>IF(AH213&gt;=AL213,"○","×")</f>
        <v>○</v>
      </c>
    </row>
    <row r="214" spans="2:40" ht="18" customHeight="1">
      <c r="B214" s="132"/>
      <c r="C214" s="142">
        <f t="shared" ref="C214:AG214" si="68">IF(C213="×",IF(C209=1,2,0)+IF(C209=7,2,0),IF(C209=1,1,0)+IF(C209=7,1,0))</f>
        <v>0</v>
      </c>
      <c r="D214" s="142">
        <f t="shared" si="68"/>
        <v>1</v>
      </c>
      <c r="E214" s="142">
        <f t="shared" si="68"/>
        <v>1</v>
      </c>
      <c r="F214" s="142">
        <f t="shared" si="68"/>
        <v>0</v>
      </c>
      <c r="G214" s="142">
        <f t="shared" si="68"/>
        <v>0</v>
      </c>
      <c r="H214" s="142">
        <f t="shared" si="68"/>
        <v>0</v>
      </c>
      <c r="I214" s="142">
        <f t="shared" si="68"/>
        <v>0</v>
      </c>
      <c r="J214" s="142">
        <f t="shared" si="68"/>
        <v>0</v>
      </c>
      <c r="K214" s="142">
        <f t="shared" si="68"/>
        <v>1</v>
      </c>
      <c r="L214" s="142">
        <f t="shared" si="68"/>
        <v>1</v>
      </c>
      <c r="M214" s="142">
        <f t="shared" si="68"/>
        <v>0</v>
      </c>
      <c r="N214" s="142">
        <f t="shared" si="68"/>
        <v>0</v>
      </c>
      <c r="O214" s="142">
        <f t="shared" si="68"/>
        <v>0</v>
      </c>
      <c r="P214" s="142">
        <f t="shared" si="68"/>
        <v>0</v>
      </c>
      <c r="Q214" s="142">
        <f t="shared" si="68"/>
        <v>0</v>
      </c>
      <c r="R214" s="142">
        <f t="shared" si="68"/>
        <v>1</v>
      </c>
      <c r="S214" s="142">
        <f t="shared" si="68"/>
        <v>1</v>
      </c>
      <c r="T214" s="142">
        <f t="shared" si="68"/>
        <v>0</v>
      </c>
      <c r="U214" s="142">
        <f t="shared" si="68"/>
        <v>0</v>
      </c>
      <c r="V214" s="142">
        <f t="shared" si="68"/>
        <v>0</v>
      </c>
      <c r="W214" s="142">
        <f t="shared" si="68"/>
        <v>0</v>
      </c>
      <c r="X214" s="142">
        <f t="shared" si="68"/>
        <v>0</v>
      </c>
      <c r="Y214" s="142">
        <f t="shared" si="68"/>
        <v>2</v>
      </c>
      <c r="Z214" s="142">
        <f t="shared" si="68"/>
        <v>2</v>
      </c>
      <c r="AA214" s="142">
        <f t="shared" si="68"/>
        <v>0</v>
      </c>
      <c r="AB214" s="142">
        <f t="shared" si="68"/>
        <v>0</v>
      </c>
      <c r="AC214" s="142">
        <f t="shared" si="68"/>
        <v>0</v>
      </c>
      <c r="AD214" s="142">
        <f t="shared" si="68"/>
        <v>0</v>
      </c>
      <c r="AE214" s="142">
        <f t="shared" si="68"/>
        <v>0</v>
      </c>
      <c r="AF214" s="142">
        <f t="shared" si="68"/>
        <v>2</v>
      </c>
      <c r="AG214" s="142">
        <f t="shared" si="68"/>
        <v>2</v>
      </c>
      <c r="AH214" s="151"/>
      <c r="AI214" s="168"/>
      <c r="AJ214" s="151"/>
      <c r="AK214" s="171"/>
      <c r="AL214" s="151"/>
      <c r="AM214" s="151"/>
      <c r="AN214" s="151"/>
    </row>
    <row r="215" spans="2:40" ht="18" customHeight="1"/>
  </sheetData>
  <mergeCells count="937">
    <mergeCell ref="B2:G2"/>
    <mergeCell ref="W2:AA2"/>
    <mergeCell ref="AB2:AE2"/>
    <mergeCell ref="AF2:AH2"/>
    <mergeCell ref="W3:AA3"/>
    <mergeCell ref="AB3:AE3"/>
    <mergeCell ref="AF3:AH3"/>
    <mergeCell ref="W4:AA4"/>
    <mergeCell ref="AB4:AE4"/>
    <mergeCell ref="AF4:AH4"/>
    <mergeCell ref="D5:H5"/>
    <mergeCell ref="J5:N5"/>
    <mergeCell ref="W5:AA5"/>
    <mergeCell ref="AB5:AE5"/>
    <mergeCell ref="AF5:AH5"/>
    <mergeCell ref="Y7:AC7"/>
    <mergeCell ref="AD7:AH7"/>
    <mergeCell ref="C9:AG9"/>
    <mergeCell ref="C18:AG18"/>
    <mergeCell ref="C27:AG27"/>
    <mergeCell ref="C36:AG36"/>
    <mergeCell ref="C45:AG45"/>
    <mergeCell ref="C54:AG54"/>
    <mergeCell ref="C63:AG63"/>
    <mergeCell ref="C72:AG72"/>
    <mergeCell ref="C81:AG81"/>
    <mergeCell ref="C90:AG90"/>
    <mergeCell ref="C99:AG99"/>
    <mergeCell ref="C108:AG108"/>
    <mergeCell ref="C117:AG117"/>
    <mergeCell ref="C126:AG126"/>
    <mergeCell ref="C135:AG135"/>
    <mergeCell ref="C144:AG144"/>
    <mergeCell ref="C153:AG153"/>
    <mergeCell ref="C162:AG162"/>
    <mergeCell ref="C171:AG171"/>
    <mergeCell ref="C180:AG180"/>
    <mergeCell ref="C189:AG189"/>
    <mergeCell ref="C198:AG198"/>
    <mergeCell ref="C207:AG207"/>
    <mergeCell ref="AH9:AH14"/>
    <mergeCell ref="AI9:AI14"/>
    <mergeCell ref="AJ9:AJ14"/>
    <mergeCell ref="AK9:AK14"/>
    <mergeCell ref="AL9:AL14"/>
    <mergeCell ref="AM9:AM14"/>
    <mergeCell ref="AN9:AN14"/>
    <mergeCell ref="B12:B14"/>
    <mergeCell ref="C12:C14"/>
    <mergeCell ref="D12:D14"/>
    <mergeCell ref="E12:E14"/>
    <mergeCell ref="F12:F14"/>
    <mergeCell ref="G12:G14"/>
    <mergeCell ref="H12:H14"/>
    <mergeCell ref="I12:I14"/>
    <mergeCell ref="J12:J14"/>
    <mergeCell ref="K12:K14"/>
    <mergeCell ref="L12:L14"/>
    <mergeCell ref="M12:M14"/>
    <mergeCell ref="N12:N14"/>
    <mergeCell ref="O12:O14"/>
    <mergeCell ref="P12:P14"/>
    <mergeCell ref="Q12:Q14"/>
    <mergeCell ref="R12:R14"/>
    <mergeCell ref="S12:S14"/>
    <mergeCell ref="T12:T14"/>
    <mergeCell ref="U12:U14"/>
    <mergeCell ref="V12:V14"/>
    <mergeCell ref="W12:W14"/>
    <mergeCell ref="X12:X14"/>
    <mergeCell ref="Y12:Y14"/>
    <mergeCell ref="Z12:Z14"/>
    <mergeCell ref="AA12:AA14"/>
    <mergeCell ref="AB12:AB14"/>
    <mergeCell ref="AC12:AC14"/>
    <mergeCell ref="AD12:AD14"/>
    <mergeCell ref="AE12:AE14"/>
    <mergeCell ref="AF12:AF14"/>
    <mergeCell ref="AG12:AG14"/>
    <mergeCell ref="AH18:AH23"/>
    <mergeCell ref="AI18:AI23"/>
    <mergeCell ref="AJ18:AJ23"/>
    <mergeCell ref="AK18:AK23"/>
    <mergeCell ref="AL18:AL23"/>
    <mergeCell ref="AM18:AM23"/>
    <mergeCell ref="AN18:AN23"/>
    <mergeCell ref="B21:B23"/>
    <mergeCell ref="C21:C23"/>
    <mergeCell ref="D21:D23"/>
    <mergeCell ref="E21:E23"/>
    <mergeCell ref="F21:F23"/>
    <mergeCell ref="G21:G23"/>
    <mergeCell ref="H21:H23"/>
    <mergeCell ref="I21:I23"/>
    <mergeCell ref="J21:J23"/>
    <mergeCell ref="K21:K23"/>
    <mergeCell ref="L21:L23"/>
    <mergeCell ref="M21:M23"/>
    <mergeCell ref="N21:N23"/>
    <mergeCell ref="O21:O23"/>
    <mergeCell ref="P21:P23"/>
    <mergeCell ref="Q21:Q23"/>
    <mergeCell ref="R21:R23"/>
    <mergeCell ref="S21:S23"/>
    <mergeCell ref="T21:T23"/>
    <mergeCell ref="U21:U23"/>
    <mergeCell ref="V21:V23"/>
    <mergeCell ref="W21:W23"/>
    <mergeCell ref="X21:X23"/>
    <mergeCell ref="Y21:Y23"/>
    <mergeCell ref="Z21:Z23"/>
    <mergeCell ref="AA21:AA23"/>
    <mergeCell ref="AB21:AB23"/>
    <mergeCell ref="AC21:AC23"/>
    <mergeCell ref="AD21:AD23"/>
    <mergeCell ref="AE21:AE23"/>
    <mergeCell ref="AF21:AF23"/>
    <mergeCell ref="AG21:AG23"/>
    <mergeCell ref="AH27:AH32"/>
    <mergeCell ref="AI27:AI32"/>
    <mergeCell ref="AJ27:AJ32"/>
    <mergeCell ref="AK27:AK32"/>
    <mergeCell ref="AL27:AL32"/>
    <mergeCell ref="AM27:AM32"/>
    <mergeCell ref="AN27:AN32"/>
    <mergeCell ref="B30:B32"/>
    <mergeCell ref="C30:C32"/>
    <mergeCell ref="D30:D32"/>
    <mergeCell ref="E30:E32"/>
    <mergeCell ref="F30:F32"/>
    <mergeCell ref="G30:G32"/>
    <mergeCell ref="H30:H32"/>
    <mergeCell ref="I30:I32"/>
    <mergeCell ref="J30:J32"/>
    <mergeCell ref="K30:K32"/>
    <mergeCell ref="L30:L32"/>
    <mergeCell ref="M30:M32"/>
    <mergeCell ref="N30:N32"/>
    <mergeCell ref="O30:O32"/>
    <mergeCell ref="P30:P32"/>
    <mergeCell ref="Q30:Q32"/>
    <mergeCell ref="R30:R32"/>
    <mergeCell ref="S30:S32"/>
    <mergeCell ref="T30:T32"/>
    <mergeCell ref="U30:U32"/>
    <mergeCell ref="V30:V32"/>
    <mergeCell ref="W30:W32"/>
    <mergeCell ref="X30:X32"/>
    <mergeCell ref="Y30:Y32"/>
    <mergeCell ref="Z30:Z32"/>
    <mergeCell ref="AA30:AA32"/>
    <mergeCell ref="AB30:AB32"/>
    <mergeCell ref="AC30:AC32"/>
    <mergeCell ref="AD30:AD32"/>
    <mergeCell ref="AE30:AE32"/>
    <mergeCell ref="AF30:AF32"/>
    <mergeCell ref="AG30:AG32"/>
    <mergeCell ref="AH36:AH41"/>
    <mergeCell ref="AI36:AI41"/>
    <mergeCell ref="AJ36:AJ41"/>
    <mergeCell ref="AK36:AK41"/>
    <mergeCell ref="AL36:AL41"/>
    <mergeCell ref="AM36:AM41"/>
    <mergeCell ref="AN36:AN41"/>
    <mergeCell ref="B39:B41"/>
    <mergeCell ref="C39:C41"/>
    <mergeCell ref="D39:D41"/>
    <mergeCell ref="E39:E41"/>
    <mergeCell ref="F39:F41"/>
    <mergeCell ref="G39:G41"/>
    <mergeCell ref="H39:H41"/>
    <mergeCell ref="I39:I41"/>
    <mergeCell ref="J39:J41"/>
    <mergeCell ref="K39:K41"/>
    <mergeCell ref="L39:L41"/>
    <mergeCell ref="M39:M41"/>
    <mergeCell ref="N39:N41"/>
    <mergeCell ref="O39:O41"/>
    <mergeCell ref="P39:P41"/>
    <mergeCell ref="Q39:Q41"/>
    <mergeCell ref="R39:R41"/>
    <mergeCell ref="S39:S41"/>
    <mergeCell ref="T39:T41"/>
    <mergeCell ref="U39:U41"/>
    <mergeCell ref="V39:V41"/>
    <mergeCell ref="W39:W41"/>
    <mergeCell ref="X39:X41"/>
    <mergeCell ref="Y39:Y41"/>
    <mergeCell ref="Z39:Z41"/>
    <mergeCell ref="AA39:AA41"/>
    <mergeCell ref="AB39:AB41"/>
    <mergeCell ref="AC39:AC41"/>
    <mergeCell ref="AD39:AD41"/>
    <mergeCell ref="AE39:AE41"/>
    <mergeCell ref="AF39:AF41"/>
    <mergeCell ref="AG39:AG41"/>
    <mergeCell ref="AH45:AH50"/>
    <mergeCell ref="AI45:AI50"/>
    <mergeCell ref="AJ45:AJ50"/>
    <mergeCell ref="AK45:AK50"/>
    <mergeCell ref="AL45:AL50"/>
    <mergeCell ref="AM45:AM50"/>
    <mergeCell ref="AN45:AN50"/>
    <mergeCell ref="B48:B50"/>
    <mergeCell ref="C48:C50"/>
    <mergeCell ref="D48:D50"/>
    <mergeCell ref="E48:E50"/>
    <mergeCell ref="F48:F50"/>
    <mergeCell ref="G48:G50"/>
    <mergeCell ref="H48:H50"/>
    <mergeCell ref="I48:I50"/>
    <mergeCell ref="J48:J50"/>
    <mergeCell ref="K48:K50"/>
    <mergeCell ref="L48:L50"/>
    <mergeCell ref="M48:M50"/>
    <mergeCell ref="N48:N50"/>
    <mergeCell ref="O48:O50"/>
    <mergeCell ref="P48:P50"/>
    <mergeCell ref="Q48:Q50"/>
    <mergeCell ref="R48:R50"/>
    <mergeCell ref="S48:S50"/>
    <mergeCell ref="T48:T50"/>
    <mergeCell ref="U48:U50"/>
    <mergeCell ref="V48:V50"/>
    <mergeCell ref="W48:W50"/>
    <mergeCell ref="X48:X50"/>
    <mergeCell ref="Y48:Y50"/>
    <mergeCell ref="Z48:Z50"/>
    <mergeCell ref="AA48:AA50"/>
    <mergeCell ref="AB48:AB50"/>
    <mergeCell ref="AC48:AC50"/>
    <mergeCell ref="AD48:AD50"/>
    <mergeCell ref="AE48:AE50"/>
    <mergeCell ref="AF48:AF50"/>
    <mergeCell ref="AG48:AG50"/>
    <mergeCell ref="AH54:AH59"/>
    <mergeCell ref="AI54:AI59"/>
    <mergeCell ref="AJ54:AJ59"/>
    <mergeCell ref="AK54:AK59"/>
    <mergeCell ref="AL54:AL59"/>
    <mergeCell ref="AM54:AM59"/>
    <mergeCell ref="AN54:AN59"/>
    <mergeCell ref="B57:B59"/>
    <mergeCell ref="C57:C59"/>
    <mergeCell ref="D57:D59"/>
    <mergeCell ref="E57:E59"/>
    <mergeCell ref="F57:F59"/>
    <mergeCell ref="G57:G59"/>
    <mergeCell ref="H57:H59"/>
    <mergeCell ref="I57:I59"/>
    <mergeCell ref="J57:J59"/>
    <mergeCell ref="K57:K59"/>
    <mergeCell ref="L57:L59"/>
    <mergeCell ref="M57:M59"/>
    <mergeCell ref="N57:N59"/>
    <mergeCell ref="O57:O59"/>
    <mergeCell ref="P57:P59"/>
    <mergeCell ref="Q57:Q59"/>
    <mergeCell ref="R57:R59"/>
    <mergeCell ref="S57:S59"/>
    <mergeCell ref="T57:T59"/>
    <mergeCell ref="U57:U59"/>
    <mergeCell ref="V57:V59"/>
    <mergeCell ref="W57:W59"/>
    <mergeCell ref="X57:X59"/>
    <mergeCell ref="Y57:Y59"/>
    <mergeCell ref="Z57:Z59"/>
    <mergeCell ref="AA57:AA59"/>
    <mergeCell ref="AB57:AB59"/>
    <mergeCell ref="AC57:AC59"/>
    <mergeCell ref="AD57:AD59"/>
    <mergeCell ref="AE57:AE59"/>
    <mergeCell ref="AF57:AF59"/>
    <mergeCell ref="AG57:AG59"/>
    <mergeCell ref="AH63:AH68"/>
    <mergeCell ref="AI63:AI68"/>
    <mergeCell ref="AJ63:AJ68"/>
    <mergeCell ref="AK63:AK68"/>
    <mergeCell ref="AL63:AL68"/>
    <mergeCell ref="AM63:AM68"/>
    <mergeCell ref="AN63:AN68"/>
    <mergeCell ref="B66:B68"/>
    <mergeCell ref="C66:C68"/>
    <mergeCell ref="D66:D68"/>
    <mergeCell ref="E66:E68"/>
    <mergeCell ref="F66:F68"/>
    <mergeCell ref="G66:G68"/>
    <mergeCell ref="H66:H68"/>
    <mergeCell ref="I66:I68"/>
    <mergeCell ref="J66:J68"/>
    <mergeCell ref="K66:K68"/>
    <mergeCell ref="L66:L68"/>
    <mergeCell ref="M66:M68"/>
    <mergeCell ref="N66:N68"/>
    <mergeCell ref="O66:O68"/>
    <mergeCell ref="P66:P68"/>
    <mergeCell ref="Q66:Q68"/>
    <mergeCell ref="R66:R68"/>
    <mergeCell ref="S66:S68"/>
    <mergeCell ref="T66:T68"/>
    <mergeCell ref="U66:U68"/>
    <mergeCell ref="V66:V68"/>
    <mergeCell ref="W66:W68"/>
    <mergeCell ref="X66:X68"/>
    <mergeCell ref="Y66:Y68"/>
    <mergeCell ref="Z66:Z68"/>
    <mergeCell ref="AA66:AA68"/>
    <mergeCell ref="AB66:AB68"/>
    <mergeCell ref="AC66:AC68"/>
    <mergeCell ref="AD66:AD68"/>
    <mergeCell ref="AE66:AE68"/>
    <mergeCell ref="AF66:AF68"/>
    <mergeCell ref="AG66:AG68"/>
    <mergeCell ref="AH72:AH77"/>
    <mergeCell ref="AI72:AI77"/>
    <mergeCell ref="AJ72:AJ77"/>
    <mergeCell ref="AK72:AK77"/>
    <mergeCell ref="AL72:AL77"/>
    <mergeCell ref="AM72:AM77"/>
    <mergeCell ref="AN72:AN77"/>
    <mergeCell ref="B75:B77"/>
    <mergeCell ref="C75:C77"/>
    <mergeCell ref="D75:D77"/>
    <mergeCell ref="E75:E77"/>
    <mergeCell ref="F75:F77"/>
    <mergeCell ref="G75:G77"/>
    <mergeCell ref="H75:H77"/>
    <mergeCell ref="I75:I77"/>
    <mergeCell ref="J75:J77"/>
    <mergeCell ref="K75:K77"/>
    <mergeCell ref="L75:L77"/>
    <mergeCell ref="M75:M77"/>
    <mergeCell ref="N75:N77"/>
    <mergeCell ref="O75:O77"/>
    <mergeCell ref="P75:P77"/>
    <mergeCell ref="Q75:Q77"/>
    <mergeCell ref="R75:R77"/>
    <mergeCell ref="S75:S77"/>
    <mergeCell ref="T75:T77"/>
    <mergeCell ref="U75:U77"/>
    <mergeCell ref="V75:V77"/>
    <mergeCell ref="W75:W77"/>
    <mergeCell ref="X75:X77"/>
    <mergeCell ref="Y75:Y77"/>
    <mergeCell ref="Z75:Z77"/>
    <mergeCell ref="AA75:AA77"/>
    <mergeCell ref="AB75:AB77"/>
    <mergeCell ref="AC75:AC77"/>
    <mergeCell ref="AD75:AD77"/>
    <mergeCell ref="AE75:AE77"/>
    <mergeCell ref="AF75:AF77"/>
    <mergeCell ref="AG75:AG77"/>
    <mergeCell ref="AH81:AH86"/>
    <mergeCell ref="AI81:AI86"/>
    <mergeCell ref="AJ81:AJ86"/>
    <mergeCell ref="AK81:AK86"/>
    <mergeCell ref="AL81:AL86"/>
    <mergeCell ref="AM81:AM86"/>
    <mergeCell ref="AN81:AN86"/>
    <mergeCell ref="B84:B86"/>
    <mergeCell ref="C84:C86"/>
    <mergeCell ref="D84:D86"/>
    <mergeCell ref="E84:E86"/>
    <mergeCell ref="F84:F86"/>
    <mergeCell ref="G84:G86"/>
    <mergeCell ref="H84:H86"/>
    <mergeCell ref="I84:I86"/>
    <mergeCell ref="J84:J86"/>
    <mergeCell ref="K84:K86"/>
    <mergeCell ref="L84:L86"/>
    <mergeCell ref="M84:M86"/>
    <mergeCell ref="N84:N86"/>
    <mergeCell ref="O84:O86"/>
    <mergeCell ref="P84:P86"/>
    <mergeCell ref="Q84:Q86"/>
    <mergeCell ref="R84:R86"/>
    <mergeCell ref="S84:S86"/>
    <mergeCell ref="T84:T86"/>
    <mergeCell ref="U84:U86"/>
    <mergeCell ref="V84:V86"/>
    <mergeCell ref="W84:W86"/>
    <mergeCell ref="X84:X86"/>
    <mergeCell ref="Y84:Y86"/>
    <mergeCell ref="Z84:Z86"/>
    <mergeCell ref="AA84:AA86"/>
    <mergeCell ref="AB84:AB86"/>
    <mergeCell ref="AC84:AC86"/>
    <mergeCell ref="AD84:AD86"/>
    <mergeCell ref="AE84:AE86"/>
    <mergeCell ref="AF84:AF86"/>
    <mergeCell ref="AG84:AG86"/>
    <mergeCell ref="AH90:AH95"/>
    <mergeCell ref="AI90:AI95"/>
    <mergeCell ref="AJ90:AJ95"/>
    <mergeCell ref="AK90:AK95"/>
    <mergeCell ref="AL90:AL95"/>
    <mergeCell ref="AM90:AM95"/>
    <mergeCell ref="AN90:AN95"/>
    <mergeCell ref="B93:B95"/>
    <mergeCell ref="C93:C95"/>
    <mergeCell ref="D93:D95"/>
    <mergeCell ref="E93:E95"/>
    <mergeCell ref="F93:F95"/>
    <mergeCell ref="G93:G95"/>
    <mergeCell ref="H93:H95"/>
    <mergeCell ref="I93:I95"/>
    <mergeCell ref="J93:J95"/>
    <mergeCell ref="K93:K95"/>
    <mergeCell ref="L93:L95"/>
    <mergeCell ref="M93:M95"/>
    <mergeCell ref="N93:N95"/>
    <mergeCell ref="O93:O95"/>
    <mergeCell ref="P93:P95"/>
    <mergeCell ref="Q93:Q95"/>
    <mergeCell ref="R93:R95"/>
    <mergeCell ref="S93:S95"/>
    <mergeCell ref="T93:T95"/>
    <mergeCell ref="U93:U95"/>
    <mergeCell ref="V93:V95"/>
    <mergeCell ref="W93:W95"/>
    <mergeCell ref="X93:X95"/>
    <mergeCell ref="Y93:Y95"/>
    <mergeCell ref="Z93:Z95"/>
    <mergeCell ref="AA93:AA95"/>
    <mergeCell ref="AB93:AB95"/>
    <mergeCell ref="AC93:AC95"/>
    <mergeCell ref="AD93:AD95"/>
    <mergeCell ref="AE93:AE95"/>
    <mergeCell ref="AF93:AF95"/>
    <mergeCell ref="AG93:AG95"/>
    <mergeCell ref="AH99:AH104"/>
    <mergeCell ref="AI99:AI104"/>
    <mergeCell ref="AJ99:AJ104"/>
    <mergeCell ref="AK99:AK104"/>
    <mergeCell ref="AL99:AL104"/>
    <mergeCell ref="AM99:AM104"/>
    <mergeCell ref="AN99:AN104"/>
    <mergeCell ref="B102:B104"/>
    <mergeCell ref="C102:C104"/>
    <mergeCell ref="D102:D104"/>
    <mergeCell ref="E102:E104"/>
    <mergeCell ref="F102:F104"/>
    <mergeCell ref="G102:G104"/>
    <mergeCell ref="H102:H104"/>
    <mergeCell ref="I102:I104"/>
    <mergeCell ref="J102:J104"/>
    <mergeCell ref="K102:K104"/>
    <mergeCell ref="L102:L104"/>
    <mergeCell ref="M102:M104"/>
    <mergeCell ref="N102:N104"/>
    <mergeCell ref="O102:O104"/>
    <mergeCell ref="P102:P104"/>
    <mergeCell ref="Q102:Q104"/>
    <mergeCell ref="R102:R104"/>
    <mergeCell ref="S102:S104"/>
    <mergeCell ref="T102:T104"/>
    <mergeCell ref="U102:U104"/>
    <mergeCell ref="V102:V104"/>
    <mergeCell ref="W102:W104"/>
    <mergeCell ref="X102:X104"/>
    <mergeCell ref="Y102:Y104"/>
    <mergeCell ref="Z102:Z104"/>
    <mergeCell ref="AA102:AA104"/>
    <mergeCell ref="AB102:AB104"/>
    <mergeCell ref="AC102:AC104"/>
    <mergeCell ref="AD102:AD104"/>
    <mergeCell ref="AE102:AE104"/>
    <mergeCell ref="AF102:AF104"/>
    <mergeCell ref="AG102:AG104"/>
    <mergeCell ref="AH108:AH113"/>
    <mergeCell ref="AI108:AI113"/>
    <mergeCell ref="AJ108:AJ113"/>
    <mergeCell ref="AK108:AK113"/>
    <mergeCell ref="AL108:AL113"/>
    <mergeCell ref="AM108:AM113"/>
    <mergeCell ref="AN108:AN113"/>
    <mergeCell ref="B111:B113"/>
    <mergeCell ref="C111:C113"/>
    <mergeCell ref="D111:D113"/>
    <mergeCell ref="E111:E113"/>
    <mergeCell ref="F111:F113"/>
    <mergeCell ref="G111:G113"/>
    <mergeCell ref="H111:H113"/>
    <mergeCell ref="I111:I113"/>
    <mergeCell ref="J111:J113"/>
    <mergeCell ref="K111:K113"/>
    <mergeCell ref="L111:L113"/>
    <mergeCell ref="M111:M113"/>
    <mergeCell ref="N111:N113"/>
    <mergeCell ref="O111:O113"/>
    <mergeCell ref="P111:P113"/>
    <mergeCell ref="Q111:Q113"/>
    <mergeCell ref="R111:R113"/>
    <mergeCell ref="S111:S113"/>
    <mergeCell ref="T111:T113"/>
    <mergeCell ref="U111:U113"/>
    <mergeCell ref="V111:V113"/>
    <mergeCell ref="W111:W113"/>
    <mergeCell ref="X111:X113"/>
    <mergeCell ref="Y111:Y113"/>
    <mergeCell ref="Z111:Z113"/>
    <mergeCell ref="AA111:AA113"/>
    <mergeCell ref="AB111:AB113"/>
    <mergeCell ref="AC111:AC113"/>
    <mergeCell ref="AD111:AD113"/>
    <mergeCell ref="AE111:AE113"/>
    <mergeCell ref="AF111:AF113"/>
    <mergeCell ref="AG111:AG113"/>
    <mergeCell ref="AH117:AH122"/>
    <mergeCell ref="AI117:AI122"/>
    <mergeCell ref="AJ117:AJ122"/>
    <mergeCell ref="AK117:AK122"/>
    <mergeCell ref="AL117:AL122"/>
    <mergeCell ref="AM117:AM122"/>
    <mergeCell ref="AN117:AN122"/>
    <mergeCell ref="B120:B122"/>
    <mergeCell ref="C120:C122"/>
    <mergeCell ref="D120:D122"/>
    <mergeCell ref="E120:E122"/>
    <mergeCell ref="F120:F122"/>
    <mergeCell ref="G120:G122"/>
    <mergeCell ref="H120:H122"/>
    <mergeCell ref="I120:I122"/>
    <mergeCell ref="J120:J122"/>
    <mergeCell ref="K120:K122"/>
    <mergeCell ref="L120:L122"/>
    <mergeCell ref="M120:M122"/>
    <mergeCell ref="N120:N122"/>
    <mergeCell ref="O120:O122"/>
    <mergeCell ref="P120:P122"/>
    <mergeCell ref="Q120:Q122"/>
    <mergeCell ref="R120:R122"/>
    <mergeCell ref="S120:S122"/>
    <mergeCell ref="T120:T122"/>
    <mergeCell ref="U120:U122"/>
    <mergeCell ref="V120:V122"/>
    <mergeCell ref="W120:W122"/>
    <mergeCell ref="X120:X122"/>
    <mergeCell ref="Y120:Y122"/>
    <mergeCell ref="Z120:Z122"/>
    <mergeCell ref="AA120:AA122"/>
    <mergeCell ref="AB120:AB122"/>
    <mergeCell ref="AC120:AC122"/>
    <mergeCell ref="AD120:AD122"/>
    <mergeCell ref="AE120:AE122"/>
    <mergeCell ref="AF120:AF122"/>
    <mergeCell ref="AG120:AG122"/>
    <mergeCell ref="AH126:AH131"/>
    <mergeCell ref="AI126:AI131"/>
    <mergeCell ref="AJ126:AJ131"/>
    <mergeCell ref="AK126:AK131"/>
    <mergeCell ref="AL126:AL131"/>
    <mergeCell ref="AM126:AM131"/>
    <mergeCell ref="AN126:AN131"/>
    <mergeCell ref="B129:B131"/>
    <mergeCell ref="C129:C131"/>
    <mergeCell ref="D129:D131"/>
    <mergeCell ref="E129:E131"/>
    <mergeCell ref="F129:F131"/>
    <mergeCell ref="G129:G131"/>
    <mergeCell ref="H129:H131"/>
    <mergeCell ref="I129:I131"/>
    <mergeCell ref="J129:J131"/>
    <mergeCell ref="K129:K131"/>
    <mergeCell ref="L129:L131"/>
    <mergeCell ref="M129:M131"/>
    <mergeCell ref="N129:N131"/>
    <mergeCell ref="O129:O131"/>
    <mergeCell ref="P129:P131"/>
    <mergeCell ref="Q129:Q131"/>
    <mergeCell ref="R129:R131"/>
    <mergeCell ref="S129:S131"/>
    <mergeCell ref="T129:T131"/>
    <mergeCell ref="U129:U131"/>
    <mergeCell ref="V129:V131"/>
    <mergeCell ref="W129:W131"/>
    <mergeCell ref="X129:X131"/>
    <mergeCell ref="Y129:Y131"/>
    <mergeCell ref="Z129:Z131"/>
    <mergeCell ref="AA129:AA131"/>
    <mergeCell ref="AB129:AB131"/>
    <mergeCell ref="AC129:AC131"/>
    <mergeCell ref="AD129:AD131"/>
    <mergeCell ref="AE129:AE131"/>
    <mergeCell ref="AF129:AF131"/>
    <mergeCell ref="AG129:AG131"/>
    <mergeCell ref="AH135:AH140"/>
    <mergeCell ref="AI135:AI140"/>
    <mergeCell ref="AJ135:AJ140"/>
    <mergeCell ref="AK135:AK140"/>
    <mergeCell ref="AL135:AL140"/>
    <mergeCell ref="AM135:AM140"/>
    <mergeCell ref="AN135:AN140"/>
    <mergeCell ref="B138:B140"/>
    <mergeCell ref="C138:C140"/>
    <mergeCell ref="D138:D140"/>
    <mergeCell ref="E138:E140"/>
    <mergeCell ref="F138:F140"/>
    <mergeCell ref="G138:G140"/>
    <mergeCell ref="H138:H140"/>
    <mergeCell ref="I138:I140"/>
    <mergeCell ref="J138:J140"/>
    <mergeCell ref="K138:K140"/>
    <mergeCell ref="L138:L140"/>
    <mergeCell ref="M138:M140"/>
    <mergeCell ref="N138:N140"/>
    <mergeCell ref="O138:O140"/>
    <mergeCell ref="P138:P140"/>
    <mergeCell ref="Q138:Q140"/>
    <mergeCell ref="R138:R140"/>
    <mergeCell ref="S138:S140"/>
    <mergeCell ref="T138:T140"/>
    <mergeCell ref="U138:U140"/>
    <mergeCell ref="V138:V140"/>
    <mergeCell ref="W138:W140"/>
    <mergeCell ref="X138:X140"/>
    <mergeCell ref="Y138:Y140"/>
    <mergeCell ref="Z138:Z140"/>
    <mergeCell ref="AA138:AA140"/>
    <mergeCell ref="AB138:AB140"/>
    <mergeCell ref="AC138:AC140"/>
    <mergeCell ref="AD138:AD140"/>
    <mergeCell ref="AE138:AE140"/>
    <mergeCell ref="AF138:AF140"/>
    <mergeCell ref="AG138:AG140"/>
    <mergeCell ref="AH144:AH149"/>
    <mergeCell ref="AI144:AI149"/>
    <mergeCell ref="AJ144:AJ149"/>
    <mergeCell ref="AK144:AK149"/>
    <mergeCell ref="AL144:AL149"/>
    <mergeCell ref="AM144:AM149"/>
    <mergeCell ref="AN144:AN149"/>
    <mergeCell ref="B147:B149"/>
    <mergeCell ref="C147:C149"/>
    <mergeCell ref="D147:D149"/>
    <mergeCell ref="E147:E149"/>
    <mergeCell ref="F147:F149"/>
    <mergeCell ref="G147:G149"/>
    <mergeCell ref="H147:H149"/>
    <mergeCell ref="I147:I149"/>
    <mergeCell ref="J147:J149"/>
    <mergeCell ref="K147:K149"/>
    <mergeCell ref="L147:L149"/>
    <mergeCell ref="M147:M149"/>
    <mergeCell ref="N147:N149"/>
    <mergeCell ref="O147:O149"/>
    <mergeCell ref="P147:P149"/>
    <mergeCell ref="Q147:Q149"/>
    <mergeCell ref="R147:R149"/>
    <mergeCell ref="S147:S149"/>
    <mergeCell ref="T147:T149"/>
    <mergeCell ref="U147:U149"/>
    <mergeCell ref="V147:V149"/>
    <mergeCell ref="W147:W149"/>
    <mergeCell ref="X147:X149"/>
    <mergeCell ref="Y147:Y149"/>
    <mergeCell ref="Z147:Z149"/>
    <mergeCell ref="AA147:AA149"/>
    <mergeCell ref="AB147:AB149"/>
    <mergeCell ref="AC147:AC149"/>
    <mergeCell ref="AD147:AD149"/>
    <mergeCell ref="AE147:AE149"/>
    <mergeCell ref="AF147:AF149"/>
    <mergeCell ref="AG147:AG149"/>
    <mergeCell ref="AH153:AH158"/>
    <mergeCell ref="AI153:AI158"/>
    <mergeCell ref="AJ153:AJ158"/>
    <mergeCell ref="AK153:AK158"/>
    <mergeCell ref="AL153:AL158"/>
    <mergeCell ref="AM153:AM158"/>
    <mergeCell ref="AN153:AN158"/>
    <mergeCell ref="B156:B158"/>
    <mergeCell ref="C156:C158"/>
    <mergeCell ref="D156:D158"/>
    <mergeCell ref="E156:E158"/>
    <mergeCell ref="F156:F158"/>
    <mergeCell ref="G156:G158"/>
    <mergeCell ref="H156:H158"/>
    <mergeCell ref="I156:I158"/>
    <mergeCell ref="J156:J158"/>
    <mergeCell ref="K156:K158"/>
    <mergeCell ref="L156:L158"/>
    <mergeCell ref="M156:M158"/>
    <mergeCell ref="N156:N158"/>
    <mergeCell ref="O156:O158"/>
    <mergeCell ref="P156:P158"/>
    <mergeCell ref="Q156:Q158"/>
    <mergeCell ref="R156:R158"/>
    <mergeCell ref="S156:S158"/>
    <mergeCell ref="T156:T158"/>
    <mergeCell ref="U156:U158"/>
    <mergeCell ref="V156:V158"/>
    <mergeCell ref="W156:W158"/>
    <mergeCell ref="X156:X158"/>
    <mergeCell ref="Y156:Y158"/>
    <mergeCell ref="Z156:Z158"/>
    <mergeCell ref="AA156:AA158"/>
    <mergeCell ref="AB156:AB158"/>
    <mergeCell ref="AC156:AC158"/>
    <mergeCell ref="AD156:AD158"/>
    <mergeCell ref="AE156:AE158"/>
    <mergeCell ref="AF156:AF158"/>
    <mergeCell ref="AG156:AG158"/>
    <mergeCell ref="AH162:AH167"/>
    <mergeCell ref="AI162:AI167"/>
    <mergeCell ref="AJ162:AJ167"/>
    <mergeCell ref="AK162:AK167"/>
    <mergeCell ref="AL162:AL167"/>
    <mergeCell ref="AM162:AM167"/>
    <mergeCell ref="AN162:AN167"/>
    <mergeCell ref="B165:B167"/>
    <mergeCell ref="C165:C167"/>
    <mergeCell ref="D165:D167"/>
    <mergeCell ref="E165:E167"/>
    <mergeCell ref="F165:F167"/>
    <mergeCell ref="G165:G167"/>
    <mergeCell ref="H165:H167"/>
    <mergeCell ref="I165:I167"/>
    <mergeCell ref="J165:J167"/>
    <mergeCell ref="K165:K167"/>
    <mergeCell ref="L165:L167"/>
    <mergeCell ref="M165:M167"/>
    <mergeCell ref="N165:N167"/>
    <mergeCell ref="O165:O167"/>
    <mergeCell ref="P165:P167"/>
    <mergeCell ref="Q165:Q167"/>
    <mergeCell ref="R165:R167"/>
    <mergeCell ref="S165:S167"/>
    <mergeCell ref="T165:T167"/>
    <mergeCell ref="U165:U167"/>
    <mergeCell ref="V165:V167"/>
    <mergeCell ref="W165:W167"/>
    <mergeCell ref="X165:X167"/>
    <mergeCell ref="Y165:Y167"/>
    <mergeCell ref="Z165:Z167"/>
    <mergeCell ref="AA165:AA167"/>
    <mergeCell ref="AB165:AB167"/>
    <mergeCell ref="AC165:AC167"/>
    <mergeCell ref="AD165:AD167"/>
    <mergeCell ref="AE165:AE167"/>
    <mergeCell ref="AF165:AF167"/>
    <mergeCell ref="AG165:AG167"/>
    <mergeCell ref="AH171:AH176"/>
    <mergeCell ref="AI171:AI176"/>
    <mergeCell ref="AJ171:AJ176"/>
    <mergeCell ref="AK171:AK176"/>
    <mergeCell ref="AL171:AL176"/>
    <mergeCell ref="AM171:AM176"/>
    <mergeCell ref="AN171:AN176"/>
    <mergeCell ref="B174:B176"/>
    <mergeCell ref="C174:C176"/>
    <mergeCell ref="D174:D176"/>
    <mergeCell ref="E174:E176"/>
    <mergeCell ref="F174:F176"/>
    <mergeCell ref="G174:G176"/>
    <mergeCell ref="H174:H176"/>
    <mergeCell ref="I174:I176"/>
    <mergeCell ref="J174:J176"/>
    <mergeCell ref="K174:K176"/>
    <mergeCell ref="L174:L176"/>
    <mergeCell ref="M174:M176"/>
    <mergeCell ref="N174:N176"/>
    <mergeCell ref="O174:O176"/>
    <mergeCell ref="P174:P176"/>
    <mergeCell ref="Q174:Q176"/>
    <mergeCell ref="R174:R176"/>
    <mergeCell ref="S174:S176"/>
    <mergeCell ref="T174:T176"/>
    <mergeCell ref="U174:U176"/>
    <mergeCell ref="V174:V176"/>
    <mergeCell ref="W174:W176"/>
    <mergeCell ref="X174:X176"/>
    <mergeCell ref="Y174:Y176"/>
    <mergeCell ref="Z174:Z176"/>
    <mergeCell ref="AA174:AA176"/>
    <mergeCell ref="AB174:AB176"/>
    <mergeCell ref="AC174:AC176"/>
    <mergeCell ref="AD174:AD176"/>
    <mergeCell ref="AE174:AE176"/>
    <mergeCell ref="AF174:AF176"/>
    <mergeCell ref="AG174:AG176"/>
    <mergeCell ref="AH180:AH185"/>
    <mergeCell ref="AI180:AI185"/>
    <mergeCell ref="AJ180:AJ185"/>
    <mergeCell ref="AK180:AK185"/>
    <mergeCell ref="AL180:AL185"/>
    <mergeCell ref="AM180:AM185"/>
    <mergeCell ref="AN180:AN185"/>
    <mergeCell ref="B183:B185"/>
    <mergeCell ref="C183:C185"/>
    <mergeCell ref="D183:D185"/>
    <mergeCell ref="E183:E185"/>
    <mergeCell ref="F183:F185"/>
    <mergeCell ref="G183:G185"/>
    <mergeCell ref="H183:H185"/>
    <mergeCell ref="I183:I185"/>
    <mergeCell ref="J183:J185"/>
    <mergeCell ref="K183:K185"/>
    <mergeCell ref="L183:L185"/>
    <mergeCell ref="M183:M185"/>
    <mergeCell ref="N183:N185"/>
    <mergeCell ref="O183:O185"/>
    <mergeCell ref="P183:P185"/>
    <mergeCell ref="Q183:Q185"/>
    <mergeCell ref="R183:R185"/>
    <mergeCell ref="S183:S185"/>
    <mergeCell ref="T183:T185"/>
    <mergeCell ref="U183:U185"/>
    <mergeCell ref="V183:V185"/>
    <mergeCell ref="W183:W185"/>
    <mergeCell ref="X183:X185"/>
    <mergeCell ref="Y183:Y185"/>
    <mergeCell ref="Z183:Z185"/>
    <mergeCell ref="AA183:AA185"/>
    <mergeCell ref="AB183:AB185"/>
    <mergeCell ref="AC183:AC185"/>
    <mergeCell ref="AD183:AD185"/>
    <mergeCell ref="AE183:AE185"/>
    <mergeCell ref="AF183:AF185"/>
    <mergeCell ref="AG183:AG185"/>
    <mergeCell ref="AH189:AH194"/>
    <mergeCell ref="AI189:AI194"/>
    <mergeCell ref="AJ189:AJ194"/>
    <mergeCell ref="AK189:AK194"/>
    <mergeCell ref="AL189:AL194"/>
    <mergeCell ref="AM189:AM194"/>
    <mergeCell ref="AN189:AN194"/>
    <mergeCell ref="B192:B194"/>
    <mergeCell ref="C192:C194"/>
    <mergeCell ref="D192:D194"/>
    <mergeCell ref="E192:E194"/>
    <mergeCell ref="F192:F194"/>
    <mergeCell ref="G192:G194"/>
    <mergeCell ref="H192:H194"/>
    <mergeCell ref="I192:I194"/>
    <mergeCell ref="J192:J194"/>
    <mergeCell ref="K192:K194"/>
    <mergeCell ref="L192:L194"/>
    <mergeCell ref="M192:M194"/>
    <mergeCell ref="N192:N194"/>
    <mergeCell ref="O192:O194"/>
    <mergeCell ref="P192:P194"/>
    <mergeCell ref="Q192:Q194"/>
    <mergeCell ref="R192:R194"/>
    <mergeCell ref="S192:S194"/>
    <mergeCell ref="T192:T194"/>
    <mergeCell ref="U192:U194"/>
    <mergeCell ref="V192:V194"/>
    <mergeCell ref="W192:W194"/>
    <mergeCell ref="X192:X194"/>
    <mergeCell ref="Y192:Y194"/>
    <mergeCell ref="Z192:Z194"/>
    <mergeCell ref="AA192:AA194"/>
    <mergeCell ref="AB192:AB194"/>
    <mergeCell ref="AC192:AC194"/>
    <mergeCell ref="AD192:AD194"/>
    <mergeCell ref="AE192:AE194"/>
    <mergeCell ref="AF192:AF194"/>
    <mergeCell ref="AG192:AG194"/>
    <mergeCell ref="AH198:AH203"/>
    <mergeCell ref="AI198:AI203"/>
    <mergeCell ref="AJ198:AJ203"/>
    <mergeCell ref="AK198:AK203"/>
    <mergeCell ref="AL198:AL203"/>
    <mergeCell ref="AM198:AM203"/>
    <mergeCell ref="AN198:AN203"/>
    <mergeCell ref="B201:B203"/>
    <mergeCell ref="C201:C203"/>
    <mergeCell ref="D201:D203"/>
    <mergeCell ref="E201:E203"/>
    <mergeCell ref="F201:F203"/>
    <mergeCell ref="G201:G203"/>
    <mergeCell ref="H201:H203"/>
    <mergeCell ref="I201:I203"/>
    <mergeCell ref="J201:J203"/>
    <mergeCell ref="K201:K203"/>
    <mergeCell ref="L201:L203"/>
    <mergeCell ref="M201:M203"/>
    <mergeCell ref="N201:N203"/>
    <mergeCell ref="O201:O203"/>
    <mergeCell ref="P201:P203"/>
    <mergeCell ref="Q201:Q203"/>
    <mergeCell ref="R201:R203"/>
    <mergeCell ref="S201:S203"/>
    <mergeCell ref="T201:T203"/>
    <mergeCell ref="U201:U203"/>
    <mergeCell ref="V201:V203"/>
    <mergeCell ref="W201:W203"/>
    <mergeCell ref="X201:X203"/>
    <mergeCell ref="Y201:Y203"/>
    <mergeCell ref="Z201:Z203"/>
    <mergeCell ref="AA201:AA203"/>
    <mergeCell ref="AB201:AB203"/>
    <mergeCell ref="AC201:AC203"/>
    <mergeCell ref="AD201:AD203"/>
    <mergeCell ref="AE201:AE203"/>
    <mergeCell ref="AF201:AF203"/>
    <mergeCell ref="AG201:AG203"/>
    <mergeCell ref="AH207:AH212"/>
    <mergeCell ref="AI207:AI212"/>
    <mergeCell ref="AJ207:AJ212"/>
    <mergeCell ref="AK207:AK212"/>
    <mergeCell ref="AL207:AL212"/>
    <mergeCell ref="AM207:AM212"/>
    <mergeCell ref="AN207:AN212"/>
    <mergeCell ref="B210:B212"/>
    <mergeCell ref="C210:C212"/>
    <mergeCell ref="D210:D212"/>
    <mergeCell ref="E210:E212"/>
    <mergeCell ref="F210:F212"/>
    <mergeCell ref="G210:G212"/>
    <mergeCell ref="H210:H212"/>
    <mergeCell ref="I210:I212"/>
    <mergeCell ref="J210:J212"/>
    <mergeCell ref="K210:K212"/>
    <mergeCell ref="L210:L212"/>
    <mergeCell ref="M210:M212"/>
    <mergeCell ref="N210:N212"/>
    <mergeCell ref="O210:O212"/>
    <mergeCell ref="P210:P212"/>
    <mergeCell ref="Q210:Q212"/>
    <mergeCell ref="R210:R212"/>
    <mergeCell ref="S210:S212"/>
    <mergeCell ref="T210:T212"/>
    <mergeCell ref="U210:U212"/>
    <mergeCell ref="V210:V212"/>
    <mergeCell ref="W210:W212"/>
    <mergeCell ref="X210:X212"/>
    <mergeCell ref="Y210:Y212"/>
    <mergeCell ref="Z210:Z212"/>
    <mergeCell ref="AA210:AA212"/>
    <mergeCell ref="AB210:AB212"/>
    <mergeCell ref="AC210:AC212"/>
    <mergeCell ref="AD210:AD212"/>
    <mergeCell ref="AE210:AE212"/>
    <mergeCell ref="AF210:AF212"/>
    <mergeCell ref="AG210:AG212"/>
  </mergeCells>
  <phoneticPr fontId="1"/>
  <conditionalFormatting sqref="D208:AG213">
    <cfRule type="expression" dxfId="101" priority="1">
      <formula>D$213="○"</formula>
    </cfRule>
    <cfRule type="expression" dxfId="100" priority="2">
      <formula>D$213="×"</formula>
    </cfRule>
  </conditionalFormatting>
  <conditionalFormatting sqref="D199:AG204">
    <cfRule type="expression" dxfId="99" priority="3">
      <formula>D$204="○"</formula>
    </cfRule>
    <cfRule type="expression" dxfId="98" priority="4">
      <formula>D$204="×"</formula>
    </cfRule>
  </conditionalFormatting>
  <conditionalFormatting sqref="C199:C204">
    <cfRule type="expression" dxfId="97" priority="5">
      <formula>C$204="○"</formula>
    </cfRule>
    <cfRule type="expression" dxfId="96" priority="6">
      <formula>C$204="×"</formula>
    </cfRule>
  </conditionalFormatting>
  <conditionalFormatting sqref="D190:AG195">
    <cfRule type="expression" dxfId="95" priority="7">
      <formula>D$195="○"</formula>
    </cfRule>
    <cfRule type="expression" dxfId="94" priority="8">
      <formula>D$195="×"</formula>
    </cfRule>
  </conditionalFormatting>
  <conditionalFormatting sqref="C190:C195">
    <cfRule type="expression" dxfId="93" priority="9">
      <formula>C$195="○"</formula>
    </cfRule>
    <cfRule type="expression" dxfId="92" priority="10">
      <formula>C$195="×"</formula>
    </cfRule>
  </conditionalFormatting>
  <conditionalFormatting sqref="D181:AG186">
    <cfRule type="expression" dxfId="91" priority="11">
      <formula>D$186="○"</formula>
    </cfRule>
    <cfRule type="expression" dxfId="90" priority="12">
      <formula>D$186="×"</formula>
    </cfRule>
  </conditionalFormatting>
  <conditionalFormatting sqref="C181:C186">
    <cfRule type="expression" dxfId="89" priority="13">
      <formula>C$186="○"</formula>
    </cfRule>
    <cfRule type="expression" dxfId="88" priority="14">
      <formula>C$186="×"</formula>
    </cfRule>
  </conditionalFormatting>
  <conditionalFormatting sqref="D172:AG177">
    <cfRule type="expression" dxfId="87" priority="15">
      <formula>D$177="○"</formula>
    </cfRule>
    <cfRule type="expression" dxfId="86" priority="16">
      <formula>D$177="×"</formula>
    </cfRule>
  </conditionalFormatting>
  <conditionalFormatting sqref="C172:C177">
    <cfRule type="expression" dxfId="85" priority="17">
      <formula>C$177="○"</formula>
    </cfRule>
    <cfRule type="expression" dxfId="84" priority="18">
      <formula>C$177="×"</formula>
    </cfRule>
  </conditionalFormatting>
  <conditionalFormatting sqref="D163:AG168">
    <cfRule type="expression" dxfId="83" priority="19">
      <formula>D$168="○"</formula>
    </cfRule>
    <cfRule type="expression" dxfId="82" priority="20">
      <formula>D$168="×"</formula>
    </cfRule>
  </conditionalFormatting>
  <conditionalFormatting sqref="C163:C168">
    <cfRule type="expression" dxfId="81" priority="21">
      <formula>C$168="○"</formula>
    </cfRule>
    <cfRule type="expression" dxfId="80" priority="22">
      <formula>C$168="×"</formula>
    </cfRule>
  </conditionalFormatting>
  <conditionalFormatting sqref="D154:AG159">
    <cfRule type="expression" dxfId="79" priority="23">
      <formula>D$159="○"</formula>
    </cfRule>
    <cfRule type="expression" dxfId="78" priority="24">
      <formula>D$159="×"</formula>
    </cfRule>
  </conditionalFormatting>
  <conditionalFormatting sqref="C154:C159">
    <cfRule type="expression" dxfId="77" priority="25">
      <formula>C$159="○"</formula>
    </cfRule>
    <cfRule type="expression" dxfId="76" priority="26">
      <formula>C$159="×"</formula>
    </cfRule>
  </conditionalFormatting>
  <conditionalFormatting sqref="D145:AG150">
    <cfRule type="expression" dxfId="75" priority="27">
      <formula>D$150="○"</formula>
    </cfRule>
    <cfRule type="expression" dxfId="74" priority="28">
      <formula>D$150="×"</formula>
    </cfRule>
  </conditionalFormatting>
  <conditionalFormatting sqref="C145:C150">
    <cfRule type="expression" dxfId="73" priority="29">
      <formula>C$150="○"</formula>
    </cfRule>
    <cfRule type="expression" dxfId="72" priority="30">
      <formula>C$150="×"</formula>
    </cfRule>
  </conditionalFormatting>
  <conditionalFormatting sqref="D136:AG141">
    <cfRule type="expression" dxfId="71" priority="31">
      <formula>D$141="○"</formula>
    </cfRule>
    <cfRule type="expression" dxfId="70" priority="32">
      <formula>D$141="×"</formula>
    </cfRule>
  </conditionalFormatting>
  <conditionalFormatting sqref="C136:C141">
    <cfRule type="expression" dxfId="69" priority="33">
      <formula>C$141="○"</formula>
    </cfRule>
    <cfRule type="expression" dxfId="68" priority="34">
      <formula>C$141="×"</formula>
    </cfRule>
  </conditionalFormatting>
  <conditionalFormatting sqref="D127:AG132">
    <cfRule type="expression" dxfId="67" priority="35">
      <formula>D$132="○"</formula>
    </cfRule>
    <cfRule type="expression" dxfId="66" priority="36">
      <formula>D$132="×"</formula>
    </cfRule>
  </conditionalFormatting>
  <conditionalFormatting sqref="C127:C132">
    <cfRule type="expression" dxfId="65" priority="37">
      <formula>C$132="○"</formula>
    </cfRule>
    <cfRule type="expression" dxfId="64" priority="38">
      <formula>C$132="×"</formula>
    </cfRule>
  </conditionalFormatting>
  <conditionalFormatting sqref="D118:AG123">
    <cfRule type="expression" dxfId="63" priority="39">
      <formula>D$123="○"</formula>
    </cfRule>
    <cfRule type="expression" dxfId="62" priority="40">
      <formula>D$123="×"</formula>
    </cfRule>
  </conditionalFormatting>
  <conditionalFormatting sqref="C118:C123">
    <cfRule type="expression" dxfId="61" priority="41">
      <formula>C$123="○"</formula>
    </cfRule>
    <cfRule type="expression" dxfId="60" priority="42">
      <formula>C$123="×"</formula>
    </cfRule>
  </conditionalFormatting>
  <conditionalFormatting sqref="D109:AG114">
    <cfRule type="expression" dxfId="59" priority="43">
      <formula>D$114="○"</formula>
    </cfRule>
    <cfRule type="expression" dxfId="58" priority="44">
      <formula>D$114="×"</formula>
    </cfRule>
  </conditionalFormatting>
  <conditionalFormatting sqref="C109:C114">
    <cfRule type="expression" dxfId="57" priority="45">
      <formula>C$114="○"</formula>
    </cfRule>
    <cfRule type="expression" dxfId="56" priority="46">
      <formula>C$114="×"</formula>
    </cfRule>
  </conditionalFormatting>
  <conditionalFormatting sqref="D100:AG105">
    <cfRule type="expression" dxfId="55" priority="47">
      <formula>D$105="○"</formula>
    </cfRule>
    <cfRule type="expression" dxfId="54" priority="48">
      <formula>D$105="×"</formula>
    </cfRule>
  </conditionalFormatting>
  <conditionalFormatting sqref="C100:C105">
    <cfRule type="expression" dxfId="53" priority="49">
      <formula>C$105="○"</formula>
    </cfRule>
    <cfRule type="expression" dxfId="52" priority="50">
      <formula>C$105="×"</formula>
    </cfRule>
  </conditionalFormatting>
  <conditionalFormatting sqref="D91:AG96">
    <cfRule type="expression" dxfId="51" priority="51">
      <formula>D$96="○"</formula>
    </cfRule>
    <cfRule type="expression" dxfId="50" priority="52">
      <formula>D$96="×"</formula>
    </cfRule>
  </conditionalFormatting>
  <conditionalFormatting sqref="C91:C96">
    <cfRule type="expression" dxfId="49" priority="53">
      <formula>C$96="○"</formula>
    </cfRule>
    <cfRule type="expression" dxfId="48" priority="54">
      <formula>C$96="×"</formula>
    </cfRule>
  </conditionalFormatting>
  <conditionalFormatting sqref="D82:AG87">
    <cfRule type="expression" dxfId="47" priority="55">
      <formula>D$87="○"</formula>
    </cfRule>
    <cfRule type="expression" dxfId="46" priority="56">
      <formula>D$87="×"</formula>
    </cfRule>
  </conditionalFormatting>
  <conditionalFormatting sqref="C82:C87">
    <cfRule type="expression" dxfId="45" priority="57">
      <formula>C$87="○"</formula>
    </cfRule>
    <cfRule type="expression" dxfId="44" priority="58">
      <formula>C$87="×"</formula>
    </cfRule>
  </conditionalFormatting>
  <conditionalFormatting sqref="D73:AG78">
    <cfRule type="expression" dxfId="43" priority="59">
      <formula>D$78="○"</formula>
    </cfRule>
    <cfRule type="expression" dxfId="42" priority="60">
      <formula>D$78="×"</formula>
    </cfRule>
  </conditionalFormatting>
  <conditionalFormatting sqref="C73:C78">
    <cfRule type="expression" dxfId="41" priority="61">
      <formula>C$78="○"</formula>
    </cfRule>
    <cfRule type="expression" dxfId="40" priority="62">
      <formula>C$78="×"</formula>
    </cfRule>
  </conditionalFormatting>
  <conditionalFormatting sqref="D64:AG69">
    <cfRule type="expression" dxfId="39" priority="63">
      <formula>D$69="○"</formula>
    </cfRule>
    <cfRule type="expression" dxfId="38" priority="64">
      <formula>D$69="×"</formula>
    </cfRule>
  </conditionalFormatting>
  <conditionalFormatting sqref="C64:C69">
    <cfRule type="expression" dxfId="37" priority="65">
      <formula>C$69="○"</formula>
    </cfRule>
    <cfRule type="expression" dxfId="36" priority="66">
      <formula>C$69="×"</formula>
    </cfRule>
  </conditionalFormatting>
  <conditionalFormatting sqref="D55:AG60">
    <cfRule type="expression" dxfId="35" priority="67">
      <formula>D$60="○"</formula>
    </cfRule>
    <cfRule type="expression" dxfId="34" priority="68">
      <formula>D$60="×"</formula>
    </cfRule>
  </conditionalFormatting>
  <conditionalFormatting sqref="C55:C60">
    <cfRule type="expression" dxfId="33" priority="69">
      <formula>C$60="○"</formula>
    </cfRule>
    <cfRule type="expression" dxfId="32" priority="70">
      <formula>C$60="×"</formula>
    </cfRule>
  </conditionalFormatting>
  <conditionalFormatting sqref="D46:AG51">
    <cfRule type="expression" dxfId="31" priority="71">
      <formula>D$51="○"</formula>
    </cfRule>
    <cfRule type="expression" dxfId="30" priority="72">
      <formula>D$51="×"</formula>
    </cfRule>
  </conditionalFormatting>
  <conditionalFormatting sqref="C46:C51">
    <cfRule type="expression" dxfId="29" priority="73">
      <formula>C$51="○"</formula>
    </cfRule>
    <cfRule type="expression" dxfId="28" priority="74">
      <formula>C$51="×"</formula>
    </cfRule>
  </conditionalFormatting>
  <conditionalFormatting sqref="D37:AG42">
    <cfRule type="expression" dxfId="27" priority="75">
      <formula>D$42="○"</formula>
    </cfRule>
    <cfRule type="expression" dxfId="26" priority="76">
      <formula>D$42="×"</formula>
    </cfRule>
  </conditionalFormatting>
  <conditionalFormatting sqref="C37:C42">
    <cfRule type="expression" dxfId="25" priority="77">
      <formula>C$42="○"</formula>
    </cfRule>
    <cfRule type="expression" dxfId="24" priority="78">
      <formula>C$42="×"</formula>
    </cfRule>
  </conditionalFormatting>
  <conditionalFormatting sqref="D28:AG33">
    <cfRule type="expression" dxfId="23" priority="79">
      <formula>D$33="○"</formula>
    </cfRule>
    <cfRule type="expression" dxfId="22" priority="80">
      <formula>D$33="×"</formula>
    </cfRule>
  </conditionalFormatting>
  <conditionalFormatting sqref="C28:C33">
    <cfRule type="expression" dxfId="21" priority="81">
      <formula>C$33="○"</formula>
    </cfRule>
    <cfRule type="expression" dxfId="20" priority="82">
      <formula>C$33="×"</formula>
    </cfRule>
  </conditionalFormatting>
  <conditionalFormatting sqref="D10:AG15">
    <cfRule type="expression" dxfId="19" priority="83">
      <formula>D$15="○"</formula>
    </cfRule>
    <cfRule type="expression" dxfId="18" priority="84">
      <formula>D$15="×"</formula>
    </cfRule>
  </conditionalFormatting>
  <conditionalFormatting sqref="C10:C15">
    <cfRule type="expression" dxfId="17" priority="85">
      <formula>C$15="○"</formula>
    </cfRule>
    <cfRule type="expression" dxfId="16" priority="86">
      <formula>C$15="×"</formula>
    </cfRule>
  </conditionalFormatting>
  <conditionalFormatting sqref="D19:AG24">
    <cfRule type="expression" dxfId="15" priority="88">
      <formula>D$24="×"</formula>
    </cfRule>
    <cfRule type="expression" dxfId="14" priority="87">
      <formula>D$24="○"</formula>
    </cfRule>
  </conditionalFormatting>
  <conditionalFormatting sqref="C19:C24">
    <cfRule type="expression" dxfId="13" priority="90">
      <formula>C$24="×"</formula>
    </cfRule>
    <cfRule type="expression" dxfId="12" priority="89">
      <formula>C$24="○"</formula>
    </cfRule>
  </conditionalFormatting>
  <dataValidations count="2">
    <dataValidation type="list" allowBlank="1" showDropDown="0" showInputMessage="1" showErrorMessage="1" sqref="C213:AG213 C15:AG15 C24:AG24 C33:AG33 C42:AG42 C51:AG51 C60:AG60 C69:AG69 C78:AG78 C87:AG87 C96:AG96 C105:AG105 C114:AG114 C123:AG123 C132:AG132 C141:AG141 C150:AG150 C159:AG159 C168:AG168 C177:AG177 C186:AG186 C195:AG195 C204:AG204">
      <formula1>$AP$6:$AP$8</formula1>
    </dataValidation>
    <dataValidation type="list" allowBlank="1" showDropDown="0" showInputMessage="1" showErrorMessage="1" sqref="B2">
      <formula1>$AQ$6:$AQ$7</formula1>
    </dataValidation>
  </dataValidations>
  <pageMargins left="0.70866141732283472" right="0.70866141732283472" top="0.74803149606299213" bottom="0.74803149606299213" header="0.31496062992125984" footer="0.31496062992125984"/>
  <pageSetup paperSize="9" scale="53" fitToWidth="1" fitToHeight="0" orientation="landscape" usePrinterDefaults="1" r:id="rId1"/>
  <headerFooter>
    <oddHeader>&amp;R&amp;20（別紙２）</oddHeader>
  </headerFooter>
  <rowBreaks count="5" manualBreakCount="5">
    <brk id="34" max="34" man="1"/>
    <brk id="70" max="34" man="1"/>
    <brk id="106" max="34" man="1"/>
    <brk id="142" max="34" man="1"/>
    <brk id="178" max="34" man="1"/>
  </rowBreaks>
</worksheet>
</file>

<file path=xl/worksheets/sheet5.xml><?xml version="1.0" encoding="utf-8"?>
<worksheet xmlns="http://schemas.openxmlformats.org/spreadsheetml/2006/main" xmlns:r="http://schemas.openxmlformats.org/officeDocument/2006/relationships" xmlns:mc="http://schemas.openxmlformats.org/markup-compatibility/2006">
  <sheetPr codeName="Sheet4">
    <pageSetUpPr fitToPage="1"/>
  </sheetPr>
  <dimension ref="A1:AQ73"/>
  <sheetViews>
    <sheetView showGridLines="0" view="pageBreakPreview" zoomScaleNormal="85" zoomScaleSheetLayoutView="100" workbookViewId="0">
      <selection activeCell="D5" sqref="D5"/>
    </sheetView>
  </sheetViews>
  <sheetFormatPr defaultRowHeight="18"/>
  <cols>
    <col min="2" max="35" width="4.875" customWidth="1"/>
    <col min="36" max="39" width="5.125" customWidth="1"/>
    <col min="40" max="41" width="18.125" customWidth="1"/>
  </cols>
  <sheetData>
    <row r="1" spans="1:43" ht="22.2">
      <c r="A1" s="129"/>
      <c r="AG1" s="162"/>
      <c r="AH1" s="162"/>
      <c r="AI1" s="162"/>
    </row>
    <row r="2" spans="1:43" ht="25.8">
      <c r="B2" s="174" t="s">
        <v>105</v>
      </c>
      <c r="AD2" s="188" t="s">
        <v>89</v>
      </c>
      <c r="AE2" s="188"/>
    </row>
    <row r="3" spans="1:43">
      <c r="AD3" s="189" t="s">
        <v>90</v>
      </c>
      <c r="AE3" s="189" t="s">
        <v>79</v>
      </c>
      <c r="AP3" s="151"/>
      <c r="AQ3" s="151"/>
    </row>
    <row r="4" spans="1:43" ht="22.2">
      <c r="B4" s="131" t="s">
        <v>76</v>
      </c>
      <c r="D4" s="143" t="s">
        <v>25</v>
      </c>
      <c r="AD4" s="132">
        <v>2024</v>
      </c>
      <c r="AE4" s="132">
        <v>10</v>
      </c>
    </row>
    <row r="5" spans="1:43" ht="22.2">
      <c r="B5" s="131" t="s">
        <v>77</v>
      </c>
      <c r="D5" s="143" t="s">
        <v>85</v>
      </c>
      <c r="AL5" t="s">
        <v>98</v>
      </c>
    </row>
    <row r="6" spans="1:43" ht="21.75" customHeight="1">
      <c r="AL6" t="s">
        <v>99</v>
      </c>
    </row>
    <row r="7" spans="1:43" ht="18.75" customHeight="1">
      <c r="B7" s="132" t="s">
        <v>79</v>
      </c>
      <c r="C7" s="136">
        <f>DATE($AD$4,$AE$4,1)</f>
        <v>45566</v>
      </c>
      <c r="D7" s="146"/>
      <c r="E7" s="146"/>
      <c r="F7" s="146"/>
      <c r="G7" s="146"/>
      <c r="H7" s="146"/>
      <c r="I7" s="146"/>
      <c r="J7" s="146"/>
      <c r="K7" s="146"/>
      <c r="L7" s="146"/>
      <c r="M7" s="146"/>
      <c r="N7" s="146"/>
      <c r="O7" s="146"/>
      <c r="P7" s="146"/>
      <c r="Q7" s="146"/>
      <c r="R7" s="146"/>
      <c r="S7" s="146"/>
      <c r="T7" s="146"/>
      <c r="U7" s="146"/>
      <c r="V7" s="146"/>
      <c r="W7" s="146"/>
      <c r="X7" s="146"/>
      <c r="Y7" s="146"/>
      <c r="Z7" s="146"/>
      <c r="AA7" s="146"/>
      <c r="AB7" s="146"/>
      <c r="AC7" s="146"/>
      <c r="AD7" s="146"/>
      <c r="AE7" s="146"/>
      <c r="AF7" s="146"/>
      <c r="AG7" s="163"/>
      <c r="AH7" s="133" t="s">
        <v>93</v>
      </c>
      <c r="AI7" s="133" t="s">
        <v>15</v>
      </c>
      <c r="AJ7" s="169" t="s">
        <v>96</v>
      </c>
      <c r="AK7" s="169" t="s">
        <v>97</v>
      </c>
      <c r="AL7" s="169" t="s">
        <v>100</v>
      </c>
      <c r="AM7" s="169" t="s">
        <v>86</v>
      </c>
      <c r="AN7" s="151"/>
      <c r="AO7" s="173"/>
    </row>
    <row r="8" spans="1:43">
      <c r="B8" s="132" t="s">
        <v>81</v>
      </c>
      <c r="C8" s="137">
        <f>DATE($AD$4,$AE$4,1)</f>
        <v>45566</v>
      </c>
      <c r="D8" s="137">
        <f>DATE($AD$4,$AE$4,2)</f>
        <v>45567</v>
      </c>
      <c r="E8" s="137">
        <f>DATE($AD$4,$AE$4,3)</f>
        <v>45568</v>
      </c>
      <c r="F8" s="137">
        <f>DATE($AD$4,$AE$4,4)</f>
        <v>45569</v>
      </c>
      <c r="G8" s="137">
        <f>DATE($AD$4,$AE$4,5)</f>
        <v>45570</v>
      </c>
      <c r="H8" s="137">
        <f>DATE($AD$4,$AE$4,6)</f>
        <v>45571</v>
      </c>
      <c r="I8" s="137">
        <f>DATE($AD$4,$AE$4,7)</f>
        <v>45572</v>
      </c>
      <c r="J8" s="137">
        <f>DATE($AD$4,$AE$4,8)</f>
        <v>45573</v>
      </c>
      <c r="K8" s="137">
        <f>DATE($AD$4,$AE$4,9)</f>
        <v>45574</v>
      </c>
      <c r="L8" s="137">
        <f>DATE($AD$4,$AE$4,10)</f>
        <v>45575</v>
      </c>
      <c r="M8" s="137">
        <f>DATE($AD$4,$AE$4,11)</f>
        <v>45576</v>
      </c>
      <c r="N8" s="137">
        <f>DATE($AD$4,$AE$4,12)</f>
        <v>45577</v>
      </c>
      <c r="O8" s="137">
        <f>DATE($AD$4,$AE$4,13)</f>
        <v>45578</v>
      </c>
      <c r="P8" s="137">
        <f>DATE($AD$4,$AE$4,14)</f>
        <v>45579</v>
      </c>
      <c r="Q8" s="137">
        <f>DATE($AD$4,$AE$4,15)</f>
        <v>45580</v>
      </c>
      <c r="R8" s="137">
        <f>DATE($AD$4,$AE$4,16)</f>
        <v>45581</v>
      </c>
      <c r="S8" s="137">
        <f>DATE($AD$4,$AE$4,17)</f>
        <v>45582</v>
      </c>
      <c r="T8" s="137">
        <f>DATE($AD$4,$AE$4,18)</f>
        <v>45583</v>
      </c>
      <c r="U8" s="137">
        <f>DATE($AD$4,$AE$4,19)</f>
        <v>45584</v>
      </c>
      <c r="V8" s="137">
        <f>DATE($AD$4,$AE$4,20)</f>
        <v>45585</v>
      </c>
      <c r="W8" s="137">
        <f>DATE($AD$4,$AE$4,21)</f>
        <v>45586</v>
      </c>
      <c r="X8" s="137">
        <f>DATE($AD$4,$AE$4,22)</f>
        <v>45587</v>
      </c>
      <c r="Y8" s="137">
        <f>DATE($AD$4,$AE$4,23)</f>
        <v>45588</v>
      </c>
      <c r="Z8" s="137">
        <f>DATE($AD$4,$AE$4,24)</f>
        <v>45589</v>
      </c>
      <c r="AA8" s="137">
        <f>DATE($AD$4,$AE$4,25)</f>
        <v>45590</v>
      </c>
      <c r="AB8" s="137">
        <f>DATE($AD$4,$AE$4,26)</f>
        <v>45591</v>
      </c>
      <c r="AC8" s="137">
        <f>DATE($AD$4,$AE$4,27)</f>
        <v>45592</v>
      </c>
      <c r="AD8" s="137">
        <f>DATE($AD$4,$AE$4,28)</f>
        <v>45593</v>
      </c>
      <c r="AE8" s="137">
        <f>DATE($AD$4,$AE$4,29)</f>
        <v>45594</v>
      </c>
      <c r="AF8" s="137">
        <f>DATE($AD$4,$AE$4,30)</f>
        <v>45595</v>
      </c>
      <c r="AG8" s="137">
        <f>DATE($AD$4,$AE$4,31)</f>
        <v>45596</v>
      </c>
      <c r="AH8" s="132"/>
      <c r="AI8" s="133"/>
      <c r="AJ8" s="169"/>
      <c r="AK8" s="169"/>
      <c r="AL8" s="169"/>
      <c r="AM8" s="169"/>
    </row>
    <row r="9" spans="1:43" hidden="1">
      <c r="B9" s="132"/>
      <c r="C9" s="175">
        <f t="shared" ref="C9:AG9" si="0">WEEKDAY(C8)</f>
        <v>3</v>
      </c>
      <c r="D9" s="175">
        <f t="shared" si="0"/>
        <v>4</v>
      </c>
      <c r="E9" s="175">
        <f t="shared" si="0"/>
        <v>5</v>
      </c>
      <c r="F9" s="175">
        <f t="shared" si="0"/>
        <v>6</v>
      </c>
      <c r="G9" s="175">
        <f t="shared" si="0"/>
        <v>7</v>
      </c>
      <c r="H9" s="175">
        <f t="shared" si="0"/>
        <v>1</v>
      </c>
      <c r="I9" s="175">
        <f t="shared" si="0"/>
        <v>2</v>
      </c>
      <c r="J9" s="175">
        <f t="shared" si="0"/>
        <v>3</v>
      </c>
      <c r="K9" s="175">
        <f t="shared" si="0"/>
        <v>4</v>
      </c>
      <c r="L9" s="175">
        <f t="shared" si="0"/>
        <v>5</v>
      </c>
      <c r="M9" s="175">
        <f t="shared" si="0"/>
        <v>6</v>
      </c>
      <c r="N9" s="175">
        <f t="shared" si="0"/>
        <v>7</v>
      </c>
      <c r="O9" s="175">
        <f t="shared" si="0"/>
        <v>1</v>
      </c>
      <c r="P9" s="175">
        <f t="shared" si="0"/>
        <v>2</v>
      </c>
      <c r="Q9" s="175">
        <f t="shared" si="0"/>
        <v>3</v>
      </c>
      <c r="R9" s="175">
        <f t="shared" si="0"/>
        <v>4</v>
      </c>
      <c r="S9" s="175">
        <f t="shared" si="0"/>
        <v>5</v>
      </c>
      <c r="T9" s="175">
        <f t="shared" si="0"/>
        <v>6</v>
      </c>
      <c r="U9" s="175">
        <f t="shared" si="0"/>
        <v>7</v>
      </c>
      <c r="V9" s="175">
        <f t="shared" si="0"/>
        <v>1</v>
      </c>
      <c r="W9" s="175">
        <f t="shared" si="0"/>
        <v>2</v>
      </c>
      <c r="X9" s="175">
        <f t="shared" si="0"/>
        <v>3</v>
      </c>
      <c r="Y9" s="175">
        <f t="shared" si="0"/>
        <v>4</v>
      </c>
      <c r="Z9" s="175">
        <f t="shared" si="0"/>
        <v>5</v>
      </c>
      <c r="AA9" s="175">
        <f t="shared" si="0"/>
        <v>6</v>
      </c>
      <c r="AB9" s="175">
        <f t="shared" si="0"/>
        <v>7</v>
      </c>
      <c r="AC9" s="175">
        <f t="shared" si="0"/>
        <v>1</v>
      </c>
      <c r="AD9" s="175">
        <f t="shared" si="0"/>
        <v>2</v>
      </c>
      <c r="AE9" s="175">
        <f t="shared" si="0"/>
        <v>3</v>
      </c>
      <c r="AF9" s="175">
        <f t="shared" si="0"/>
        <v>4</v>
      </c>
      <c r="AG9" s="175">
        <f t="shared" si="0"/>
        <v>5</v>
      </c>
      <c r="AH9" s="132"/>
      <c r="AI9" s="133"/>
      <c r="AJ9" s="169"/>
      <c r="AK9" s="169"/>
      <c r="AL9" s="169"/>
      <c r="AM9" s="169"/>
      <c r="AN9" s="87"/>
    </row>
    <row r="10" spans="1:43">
      <c r="B10" s="132" t="s">
        <v>82</v>
      </c>
      <c r="C10" s="138">
        <f t="shared" ref="C10:AG10" si="1">C8</f>
        <v>45566</v>
      </c>
      <c r="D10" s="138">
        <f t="shared" si="1"/>
        <v>45567</v>
      </c>
      <c r="E10" s="138">
        <f t="shared" si="1"/>
        <v>45568</v>
      </c>
      <c r="F10" s="138">
        <f t="shared" si="1"/>
        <v>45569</v>
      </c>
      <c r="G10" s="138">
        <f t="shared" si="1"/>
        <v>45570</v>
      </c>
      <c r="H10" s="138">
        <f t="shared" si="1"/>
        <v>45571</v>
      </c>
      <c r="I10" s="138">
        <f t="shared" si="1"/>
        <v>45572</v>
      </c>
      <c r="J10" s="138">
        <f t="shared" si="1"/>
        <v>45573</v>
      </c>
      <c r="K10" s="138">
        <f t="shared" si="1"/>
        <v>45574</v>
      </c>
      <c r="L10" s="138">
        <f t="shared" si="1"/>
        <v>45575</v>
      </c>
      <c r="M10" s="138">
        <f t="shared" si="1"/>
        <v>45576</v>
      </c>
      <c r="N10" s="138">
        <f t="shared" si="1"/>
        <v>45577</v>
      </c>
      <c r="O10" s="138">
        <f t="shared" si="1"/>
        <v>45578</v>
      </c>
      <c r="P10" s="138">
        <f t="shared" si="1"/>
        <v>45579</v>
      </c>
      <c r="Q10" s="138">
        <f t="shared" si="1"/>
        <v>45580</v>
      </c>
      <c r="R10" s="138">
        <f t="shared" si="1"/>
        <v>45581</v>
      </c>
      <c r="S10" s="138">
        <f t="shared" si="1"/>
        <v>45582</v>
      </c>
      <c r="T10" s="138">
        <f t="shared" si="1"/>
        <v>45583</v>
      </c>
      <c r="U10" s="138">
        <f t="shared" si="1"/>
        <v>45584</v>
      </c>
      <c r="V10" s="138">
        <f t="shared" si="1"/>
        <v>45585</v>
      </c>
      <c r="W10" s="138">
        <f t="shared" si="1"/>
        <v>45586</v>
      </c>
      <c r="X10" s="138">
        <f t="shared" si="1"/>
        <v>45587</v>
      </c>
      <c r="Y10" s="138">
        <f t="shared" si="1"/>
        <v>45588</v>
      </c>
      <c r="Z10" s="138">
        <f t="shared" si="1"/>
        <v>45589</v>
      </c>
      <c r="AA10" s="138">
        <f t="shared" si="1"/>
        <v>45590</v>
      </c>
      <c r="AB10" s="138">
        <f t="shared" si="1"/>
        <v>45591</v>
      </c>
      <c r="AC10" s="138">
        <f t="shared" si="1"/>
        <v>45592</v>
      </c>
      <c r="AD10" s="138">
        <f t="shared" si="1"/>
        <v>45593</v>
      </c>
      <c r="AE10" s="138">
        <f t="shared" si="1"/>
        <v>45594</v>
      </c>
      <c r="AF10" s="138">
        <f t="shared" si="1"/>
        <v>45595</v>
      </c>
      <c r="AG10" s="138">
        <f t="shared" si="1"/>
        <v>45596</v>
      </c>
      <c r="AH10" s="132"/>
      <c r="AI10" s="133"/>
      <c r="AJ10" s="169"/>
      <c r="AK10" s="169"/>
      <c r="AL10" s="169"/>
      <c r="AM10" s="169"/>
    </row>
    <row r="11" spans="1:43" ht="27" customHeight="1">
      <c r="B11" s="133" t="s">
        <v>83</v>
      </c>
      <c r="C11" s="176" t="s">
        <v>78</v>
      </c>
      <c r="D11" s="178"/>
      <c r="E11" s="178"/>
      <c r="F11" s="178"/>
      <c r="G11" s="178"/>
      <c r="H11" s="178"/>
      <c r="I11" s="183" t="s">
        <v>108</v>
      </c>
      <c r="J11" s="182"/>
      <c r="K11" s="178"/>
      <c r="L11" s="178"/>
      <c r="M11" s="178"/>
      <c r="N11" s="178"/>
      <c r="O11" s="178"/>
      <c r="P11" s="178"/>
      <c r="Q11" s="178"/>
      <c r="R11" s="178"/>
      <c r="S11" s="178"/>
      <c r="T11" s="178"/>
      <c r="U11" s="178"/>
      <c r="V11" s="178"/>
      <c r="W11" s="178"/>
      <c r="X11" s="180"/>
      <c r="Y11" s="178"/>
      <c r="Z11" s="178"/>
      <c r="AA11" s="178"/>
      <c r="AB11" s="178"/>
      <c r="AC11" s="178"/>
      <c r="AD11" s="178"/>
      <c r="AE11" s="178"/>
      <c r="AF11" s="178"/>
      <c r="AG11" s="192"/>
      <c r="AH11" s="132"/>
      <c r="AI11" s="133"/>
      <c r="AJ11" s="169"/>
      <c r="AK11" s="169"/>
      <c r="AL11" s="169"/>
      <c r="AM11" s="169"/>
    </row>
    <row r="12" spans="1:43" ht="27" customHeight="1">
      <c r="B12" s="132"/>
      <c r="C12" s="177"/>
      <c r="D12" s="179"/>
      <c r="E12" s="179"/>
      <c r="F12" s="179"/>
      <c r="G12" s="179"/>
      <c r="H12" s="179"/>
      <c r="I12" s="184"/>
      <c r="J12" s="179"/>
      <c r="K12" s="179"/>
      <c r="L12" s="179"/>
      <c r="M12" s="179"/>
      <c r="N12" s="179"/>
      <c r="O12" s="179"/>
      <c r="P12" s="179"/>
      <c r="Q12" s="179"/>
      <c r="R12" s="179"/>
      <c r="S12" s="179"/>
      <c r="T12" s="179"/>
      <c r="U12" s="179"/>
      <c r="V12" s="179"/>
      <c r="W12" s="179"/>
      <c r="X12" s="181"/>
      <c r="Y12" s="179"/>
      <c r="Z12" s="179"/>
      <c r="AA12" s="179"/>
      <c r="AB12" s="179"/>
      <c r="AC12" s="179"/>
      <c r="AD12" s="179"/>
      <c r="AE12" s="179"/>
      <c r="AF12" s="179"/>
      <c r="AG12" s="192"/>
      <c r="AH12" s="132"/>
      <c r="AI12" s="133"/>
      <c r="AJ12" s="169"/>
      <c r="AK12" s="169"/>
      <c r="AL12" s="169"/>
      <c r="AM12" s="169"/>
    </row>
    <row r="13" spans="1:43" ht="27" customHeight="1">
      <c r="B13" s="132"/>
      <c r="C13" s="177"/>
      <c r="D13" s="179"/>
      <c r="E13" s="179"/>
      <c r="F13" s="179"/>
      <c r="G13" s="179"/>
      <c r="H13" s="179"/>
      <c r="I13" s="184"/>
      <c r="J13" s="179"/>
      <c r="K13" s="179"/>
      <c r="L13" s="179"/>
      <c r="M13" s="179"/>
      <c r="N13" s="179"/>
      <c r="O13" s="179"/>
      <c r="P13" s="179"/>
      <c r="Q13" s="179"/>
      <c r="R13" s="179"/>
      <c r="S13" s="179"/>
      <c r="T13" s="179"/>
      <c r="U13" s="179"/>
      <c r="V13" s="179"/>
      <c r="W13" s="179"/>
      <c r="X13" s="181"/>
      <c r="Y13" s="179"/>
      <c r="Z13" s="179"/>
      <c r="AA13" s="179"/>
      <c r="AB13" s="179"/>
      <c r="AC13" s="179"/>
      <c r="AD13" s="179"/>
      <c r="AE13" s="179"/>
      <c r="AF13" s="179"/>
      <c r="AG13" s="192"/>
      <c r="AH13" s="132"/>
      <c r="AI13" s="133"/>
      <c r="AJ13" s="169"/>
      <c r="AK13" s="169"/>
      <c r="AL13" s="169"/>
      <c r="AM13" s="169"/>
    </row>
    <row r="14" spans="1:43">
      <c r="B14" s="132" t="s">
        <v>84</v>
      </c>
      <c r="C14" s="132" t="s">
        <v>106</v>
      </c>
      <c r="D14" s="132" t="s">
        <v>106</v>
      </c>
      <c r="E14" s="132" t="s">
        <v>106</v>
      </c>
      <c r="F14" s="132" t="s">
        <v>106</v>
      </c>
      <c r="G14" s="132" t="s">
        <v>106</v>
      </c>
      <c r="H14" s="132" t="s">
        <v>106</v>
      </c>
      <c r="I14" s="132"/>
      <c r="J14" s="132"/>
      <c r="K14" s="132"/>
      <c r="L14" s="132"/>
      <c r="M14" s="132"/>
      <c r="N14" s="132" t="s">
        <v>107</v>
      </c>
      <c r="O14" s="132" t="s">
        <v>107</v>
      </c>
      <c r="P14" s="132"/>
      <c r="Q14" s="132"/>
      <c r="R14" s="132"/>
      <c r="S14" s="132"/>
      <c r="T14" s="132"/>
      <c r="U14" s="132" t="s">
        <v>107</v>
      </c>
      <c r="V14" s="132" t="s">
        <v>107</v>
      </c>
      <c r="W14" s="132"/>
      <c r="X14" s="132"/>
      <c r="Y14" s="132"/>
      <c r="Z14" s="132"/>
      <c r="AA14" s="132"/>
      <c r="AB14" s="132" t="s">
        <v>107</v>
      </c>
      <c r="AC14" s="132" t="s">
        <v>107</v>
      </c>
      <c r="AD14" s="132"/>
      <c r="AE14" s="132"/>
      <c r="AF14" s="132"/>
      <c r="AG14" s="132"/>
      <c r="AH14" s="132">
        <f>COUNTIF(C14:AG14,"○")</f>
        <v>6</v>
      </c>
      <c r="AI14" s="137">
        <f>AK14-AJ14</f>
        <v>45590</v>
      </c>
      <c r="AJ14" s="132">
        <f>COUNTIF(C14:AG14,"×")</f>
        <v>6</v>
      </c>
      <c r="AK14" s="195">
        <f>MAX(AC8:AG8)</f>
        <v>45596</v>
      </c>
      <c r="AL14" s="132">
        <v>6</v>
      </c>
      <c r="AM14" s="132" t="str">
        <f>IF(AH14&gt;=AL14,"○","×")</f>
        <v>○</v>
      </c>
    </row>
    <row r="15" spans="1:43" ht="27" customHeight="1"/>
    <row r="16" spans="1:43" ht="18.75" customHeight="1">
      <c r="B16" s="132" t="s">
        <v>79</v>
      </c>
      <c r="C16" s="136">
        <f>DATE($AD$4,$AE$4+1,1)</f>
        <v>45597</v>
      </c>
      <c r="D16" s="146"/>
      <c r="E16" s="146"/>
      <c r="F16" s="146"/>
      <c r="G16" s="146"/>
      <c r="H16" s="146"/>
      <c r="I16" s="146"/>
      <c r="J16" s="146"/>
      <c r="K16" s="146"/>
      <c r="L16" s="146"/>
      <c r="M16" s="146"/>
      <c r="N16" s="146"/>
      <c r="O16" s="146"/>
      <c r="P16" s="146"/>
      <c r="Q16" s="146"/>
      <c r="R16" s="146"/>
      <c r="S16" s="146"/>
      <c r="T16" s="146"/>
      <c r="U16" s="146"/>
      <c r="V16" s="146"/>
      <c r="W16" s="146"/>
      <c r="X16" s="146"/>
      <c r="Y16" s="146"/>
      <c r="Z16" s="146"/>
      <c r="AA16" s="146"/>
      <c r="AB16" s="146"/>
      <c r="AC16" s="146"/>
      <c r="AD16" s="146"/>
      <c r="AE16" s="146"/>
      <c r="AF16" s="146"/>
      <c r="AG16" s="163"/>
      <c r="AH16" s="133" t="s">
        <v>94</v>
      </c>
      <c r="AI16" s="133" t="s">
        <v>95</v>
      </c>
      <c r="AJ16" s="169" t="s">
        <v>96</v>
      </c>
      <c r="AK16" s="169" t="s">
        <v>97</v>
      </c>
      <c r="AL16" s="169" t="s">
        <v>100</v>
      </c>
      <c r="AM16" s="169" t="s">
        <v>86</v>
      </c>
      <c r="AO16" s="173"/>
    </row>
    <row r="17" spans="2:41">
      <c r="B17" s="132" t="s">
        <v>81</v>
      </c>
      <c r="C17" s="137">
        <f>DATE($AD$4,$AE$4+1,1)</f>
        <v>45597</v>
      </c>
      <c r="D17" s="137">
        <f>DATE($AD$4,$AE$4+1,2)</f>
        <v>45598</v>
      </c>
      <c r="E17" s="137">
        <f>DATE($AD$4,$AE$4+1,3)</f>
        <v>45599</v>
      </c>
      <c r="F17" s="137">
        <f>DATE($AD$4,$AE$4+1,4)</f>
        <v>45600</v>
      </c>
      <c r="G17" s="137">
        <f>DATE($AD$4,$AE$4+1,5)</f>
        <v>45601</v>
      </c>
      <c r="H17" s="137">
        <f>DATE($AD$4,$AE$4+1,6)</f>
        <v>45602</v>
      </c>
      <c r="I17" s="137">
        <f>DATE($AD$4,$AE$4+1,7)</f>
        <v>45603</v>
      </c>
      <c r="J17" s="137">
        <f>DATE($AD$4,$AE$4+1,8)</f>
        <v>45604</v>
      </c>
      <c r="K17" s="137">
        <f>DATE($AD$4,$AE$4+1,9)</f>
        <v>45605</v>
      </c>
      <c r="L17" s="137">
        <f>DATE($AD$4,$AE$4+1,10)</f>
        <v>45606</v>
      </c>
      <c r="M17" s="137">
        <f>DATE($AD$4,$AE$4+1,11)</f>
        <v>45607</v>
      </c>
      <c r="N17" s="137">
        <f>DATE($AD$4,$AE$4+1,12)</f>
        <v>45608</v>
      </c>
      <c r="O17" s="137">
        <f>DATE($AD$4,$AE$4+1,13)</f>
        <v>45609</v>
      </c>
      <c r="P17" s="137">
        <f>DATE($AD$4,$AE$4+1,14)</f>
        <v>45610</v>
      </c>
      <c r="Q17" s="137">
        <f>DATE($AD$4,$AE$4+1,15)</f>
        <v>45611</v>
      </c>
      <c r="R17" s="137">
        <f>DATE($AD$4,$AE$4+1,16)</f>
        <v>45612</v>
      </c>
      <c r="S17" s="137">
        <f>DATE($AD$4,$AE$4+1,17)</f>
        <v>45613</v>
      </c>
      <c r="T17" s="137">
        <f>DATE($AD$4,$AE$4+1,18)</f>
        <v>45614</v>
      </c>
      <c r="U17" s="137">
        <f>DATE($AD$4,$AE$4+1,19)</f>
        <v>45615</v>
      </c>
      <c r="V17" s="137">
        <f>DATE($AD$4,$AE$4+1,20)</f>
        <v>45616</v>
      </c>
      <c r="W17" s="137">
        <f>DATE($AD$4,$AE$4+1,21)</f>
        <v>45617</v>
      </c>
      <c r="X17" s="137">
        <f>DATE($AD$4,$AE$4+1,22)</f>
        <v>45618</v>
      </c>
      <c r="Y17" s="137">
        <f>DATE($AD$4,$AE$4+1,23)</f>
        <v>45619</v>
      </c>
      <c r="Z17" s="137">
        <f>DATE($AD$4,$AE$4+1,24)</f>
        <v>45620</v>
      </c>
      <c r="AA17" s="137">
        <f>DATE($AD$4,$AE$4+1,25)</f>
        <v>45621</v>
      </c>
      <c r="AB17" s="137">
        <f>DATE($AD$4,$AE$4+1,26)</f>
        <v>45622</v>
      </c>
      <c r="AC17" s="137">
        <f>DATE($AD$4,$AE$4+1,27)</f>
        <v>45623</v>
      </c>
      <c r="AD17" s="137">
        <f>DATE($AD$4,$AE$4+1,28)</f>
        <v>45624</v>
      </c>
      <c r="AE17" s="137">
        <f>DATE($AD$4,$AE$4+1,29)</f>
        <v>45625</v>
      </c>
      <c r="AF17" s="137">
        <f>DATE($AD$4,$AE$4+1,30)</f>
        <v>45626</v>
      </c>
      <c r="AG17" s="137"/>
      <c r="AH17" s="132"/>
      <c r="AI17" s="133"/>
      <c r="AJ17" s="169"/>
      <c r="AK17" s="169"/>
      <c r="AL17" s="169"/>
      <c r="AM17" s="169"/>
    </row>
    <row r="18" spans="2:41" hidden="1">
      <c r="B18" s="132"/>
      <c r="C18" s="175">
        <f t="shared" ref="C18:AF18" si="2">WEEKDAY(C17)</f>
        <v>6</v>
      </c>
      <c r="D18" s="175">
        <f t="shared" si="2"/>
        <v>7</v>
      </c>
      <c r="E18" s="175">
        <f t="shared" si="2"/>
        <v>1</v>
      </c>
      <c r="F18" s="175">
        <f t="shared" si="2"/>
        <v>2</v>
      </c>
      <c r="G18" s="175">
        <f t="shared" si="2"/>
        <v>3</v>
      </c>
      <c r="H18" s="175">
        <f t="shared" si="2"/>
        <v>4</v>
      </c>
      <c r="I18" s="175">
        <f t="shared" si="2"/>
        <v>5</v>
      </c>
      <c r="J18" s="175">
        <f t="shared" si="2"/>
        <v>6</v>
      </c>
      <c r="K18" s="175">
        <f t="shared" si="2"/>
        <v>7</v>
      </c>
      <c r="L18" s="175">
        <f t="shared" si="2"/>
        <v>1</v>
      </c>
      <c r="M18" s="175">
        <f t="shared" si="2"/>
        <v>2</v>
      </c>
      <c r="N18" s="175">
        <f t="shared" si="2"/>
        <v>3</v>
      </c>
      <c r="O18" s="175">
        <f t="shared" si="2"/>
        <v>4</v>
      </c>
      <c r="P18" s="175">
        <f t="shared" si="2"/>
        <v>5</v>
      </c>
      <c r="Q18" s="175">
        <f t="shared" si="2"/>
        <v>6</v>
      </c>
      <c r="R18" s="175">
        <f t="shared" si="2"/>
        <v>7</v>
      </c>
      <c r="S18" s="175">
        <f t="shared" si="2"/>
        <v>1</v>
      </c>
      <c r="T18" s="175">
        <f t="shared" si="2"/>
        <v>2</v>
      </c>
      <c r="U18" s="175">
        <f t="shared" si="2"/>
        <v>3</v>
      </c>
      <c r="V18" s="175">
        <f t="shared" si="2"/>
        <v>4</v>
      </c>
      <c r="W18" s="175">
        <f t="shared" si="2"/>
        <v>5</v>
      </c>
      <c r="X18" s="175">
        <f t="shared" si="2"/>
        <v>6</v>
      </c>
      <c r="Y18" s="175">
        <f t="shared" si="2"/>
        <v>7</v>
      </c>
      <c r="Z18" s="175">
        <f t="shared" si="2"/>
        <v>1</v>
      </c>
      <c r="AA18" s="175">
        <f t="shared" si="2"/>
        <v>2</v>
      </c>
      <c r="AB18" s="175">
        <f t="shared" si="2"/>
        <v>3</v>
      </c>
      <c r="AC18" s="175">
        <f t="shared" si="2"/>
        <v>4</v>
      </c>
      <c r="AD18" s="175">
        <f t="shared" si="2"/>
        <v>5</v>
      </c>
      <c r="AE18" s="175">
        <f t="shared" si="2"/>
        <v>6</v>
      </c>
      <c r="AF18" s="175">
        <f t="shared" si="2"/>
        <v>7</v>
      </c>
      <c r="AG18" s="175"/>
      <c r="AH18" s="132"/>
      <c r="AI18" s="133"/>
      <c r="AJ18" s="169"/>
      <c r="AK18" s="169"/>
      <c r="AL18" s="169"/>
      <c r="AM18" s="169"/>
      <c r="AN18" s="87"/>
    </row>
    <row r="19" spans="2:41">
      <c r="B19" s="132" t="s">
        <v>82</v>
      </c>
      <c r="C19" s="138">
        <f t="shared" ref="C19:AF19" si="3">C17</f>
        <v>45597</v>
      </c>
      <c r="D19" s="138">
        <f t="shared" si="3"/>
        <v>45598</v>
      </c>
      <c r="E19" s="138">
        <f t="shared" si="3"/>
        <v>45599</v>
      </c>
      <c r="F19" s="138">
        <f t="shared" si="3"/>
        <v>45600</v>
      </c>
      <c r="G19" s="138">
        <f t="shared" si="3"/>
        <v>45601</v>
      </c>
      <c r="H19" s="138">
        <f t="shared" si="3"/>
        <v>45602</v>
      </c>
      <c r="I19" s="138">
        <f t="shared" si="3"/>
        <v>45603</v>
      </c>
      <c r="J19" s="138">
        <f t="shared" si="3"/>
        <v>45604</v>
      </c>
      <c r="K19" s="138">
        <f t="shared" si="3"/>
        <v>45605</v>
      </c>
      <c r="L19" s="138">
        <f t="shared" si="3"/>
        <v>45606</v>
      </c>
      <c r="M19" s="138">
        <f t="shared" si="3"/>
        <v>45607</v>
      </c>
      <c r="N19" s="138">
        <f t="shared" si="3"/>
        <v>45608</v>
      </c>
      <c r="O19" s="138">
        <f t="shared" si="3"/>
        <v>45609</v>
      </c>
      <c r="P19" s="138">
        <f t="shared" si="3"/>
        <v>45610</v>
      </c>
      <c r="Q19" s="138">
        <f t="shared" si="3"/>
        <v>45611</v>
      </c>
      <c r="R19" s="138">
        <f t="shared" si="3"/>
        <v>45612</v>
      </c>
      <c r="S19" s="138">
        <f t="shared" si="3"/>
        <v>45613</v>
      </c>
      <c r="T19" s="138">
        <f t="shared" si="3"/>
        <v>45614</v>
      </c>
      <c r="U19" s="138">
        <f t="shared" si="3"/>
        <v>45615</v>
      </c>
      <c r="V19" s="138">
        <f t="shared" si="3"/>
        <v>45616</v>
      </c>
      <c r="W19" s="138">
        <f t="shared" si="3"/>
        <v>45617</v>
      </c>
      <c r="X19" s="138">
        <f t="shared" si="3"/>
        <v>45618</v>
      </c>
      <c r="Y19" s="138">
        <f t="shared" si="3"/>
        <v>45619</v>
      </c>
      <c r="Z19" s="138">
        <f t="shared" si="3"/>
        <v>45620</v>
      </c>
      <c r="AA19" s="138">
        <f t="shared" si="3"/>
        <v>45621</v>
      </c>
      <c r="AB19" s="138">
        <f t="shared" si="3"/>
        <v>45622</v>
      </c>
      <c r="AC19" s="138">
        <f t="shared" si="3"/>
        <v>45623</v>
      </c>
      <c r="AD19" s="138">
        <f t="shared" si="3"/>
        <v>45624</v>
      </c>
      <c r="AE19" s="138">
        <f t="shared" si="3"/>
        <v>45625</v>
      </c>
      <c r="AF19" s="138">
        <f t="shared" si="3"/>
        <v>45626</v>
      </c>
      <c r="AG19" s="138"/>
      <c r="AH19" s="132"/>
      <c r="AI19" s="133"/>
      <c r="AJ19" s="169"/>
      <c r="AK19" s="169"/>
      <c r="AL19" s="169"/>
      <c r="AM19" s="169"/>
    </row>
    <row r="20" spans="2:41" ht="27" customHeight="1">
      <c r="B20" s="133" t="s">
        <v>83</v>
      </c>
      <c r="C20" s="178"/>
      <c r="D20" s="178"/>
      <c r="E20" s="182"/>
      <c r="F20" s="178"/>
      <c r="G20" s="178"/>
      <c r="H20" s="178"/>
      <c r="I20" s="178"/>
      <c r="J20" s="178"/>
      <c r="K20" s="178"/>
      <c r="L20" s="178"/>
      <c r="M20" s="178"/>
      <c r="N20" s="178"/>
      <c r="O20" s="178"/>
      <c r="P20" s="178"/>
      <c r="Q20" s="178"/>
      <c r="R20" s="178"/>
      <c r="S20" s="178"/>
      <c r="T20" s="178"/>
      <c r="U20" s="178"/>
      <c r="V20" s="178"/>
      <c r="W20" s="178"/>
      <c r="X20" s="178"/>
      <c r="Y20" s="180"/>
      <c r="Z20" s="178"/>
      <c r="AA20" s="178"/>
      <c r="AB20" s="178"/>
      <c r="AC20" s="178"/>
      <c r="AD20" s="178"/>
      <c r="AE20" s="178"/>
      <c r="AF20" s="178"/>
      <c r="AG20" s="192"/>
      <c r="AH20" s="132"/>
      <c r="AI20" s="133"/>
      <c r="AJ20" s="169"/>
      <c r="AK20" s="169"/>
      <c r="AL20" s="169"/>
      <c r="AM20" s="169"/>
    </row>
    <row r="21" spans="2:41" ht="27" customHeight="1">
      <c r="B21" s="132"/>
      <c r="C21" s="179"/>
      <c r="D21" s="179"/>
      <c r="E21" s="179"/>
      <c r="F21" s="179"/>
      <c r="G21" s="179"/>
      <c r="H21" s="179"/>
      <c r="I21" s="179"/>
      <c r="J21" s="179"/>
      <c r="K21" s="179"/>
      <c r="L21" s="179"/>
      <c r="M21" s="179"/>
      <c r="N21" s="179"/>
      <c r="O21" s="179"/>
      <c r="P21" s="179"/>
      <c r="Q21" s="179"/>
      <c r="R21" s="179"/>
      <c r="S21" s="179"/>
      <c r="T21" s="179"/>
      <c r="U21" s="179"/>
      <c r="V21" s="179"/>
      <c r="W21" s="179"/>
      <c r="X21" s="179"/>
      <c r="Y21" s="181"/>
      <c r="Z21" s="179"/>
      <c r="AA21" s="179"/>
      <c r="AB21" s="179"/>
      <c r="AC21" s="179"/>
      <c r="AD21" s="179"/>
      <c r="AE21" s="179"/>
      <c r="AF21" s="179"/>
      <c r="AG21" s="192"/>
      <c r="AH21" s="132"/>
      <c r="AI21" s="133"/>
      <c r="AJ21" s="169"/>
      <c r="AK21" s="169"/>
      <c r="AL21" s="169"/>
      <c r="AM21" s="169"/>
    </row>
    <row r="22" spans="2:41" ht="27" customHeight="1">
      <c r="B22" s="132"/>
      <c r="C22" s="179"/>
      <c r="D22" s="179"/>
      <c r="E22" s="179"/>
      <c r="F22" s="179"/>
      <c r="G22" s="179"/>
      <c r="H22" s="179"/>
      <c r="I22" s="179"/>
      <c r="J22" s="179"/>
      <c r="K22" s="179"/>
      <c r="L22" s="179"/>
      <c r="M22" s="179"/>
      <c r="N22" s="179"/>
      <c r="O22" s="179"/>
      <c r="P22" s="179"/>
      <c r="Q22" s="179"/>
      <c r="R22" s="179"/>
      <c r="S22" s="179"/>
      <c r="T22" s="179"/>
      <c r="U22" s="179"/>
      <c r="V22" s="179"/>
      <c r="W22" s="179"/>
      <c r="X22" s="179"/>
      <c r="Y22" s="181"/>
      <c r="Z22" s="179"/>
      <c r="AA22" s="179"/>
      <c r="AB22" s="179"/>
      <c r="AC22" s="179"/>
      <c r="AD22" s="179"/>
      <c r="AE22" s="179"/>
      <c r="AF22" s="179"/>
      <c r="AG22" s="192"/>
      <c r="AH22" s="132"/>
      <c r="AI22" s="133"/>
      <c r="AJ22" s="169"/>
      <c r="AK22" s="169"/>
      <c r="AL22" s="169"/>
      <c r="AM22" s="169"/>
    </row>
    <row r="23" spans="2:41">
      <c r="B23" s="132" t="s">
        <v>84</v>
      </c>
      <c r="C23" s="132"/>
      <c r="D23" s="132" t="s">
        <v>107</v>
      </c>
      <c r="E23" s="132" t="s">
        <v>107</v>
      </c>
      <c r="F23" s="132"/>
      <c r="G23" s="132"/>
      <c r="H23" s="132"/>
      <c r="I23" s="132"/>
      <c r="J23" s="132"/>
      <c r="K23" s="132" t="s">
        <v>107</v>
      </c>
      <c r="L23" s="132" t="s">
        <v>107</v>
      </c>
      <c r="M23" s="132"/>
      <c r="N23" s="132"/>
      <c r="O23" s="132"/>
      <c r="P23" s="132"/>
      <c r="Q23" s="132"/>
      <c r="R23" s="132" t="s">
        <v>107</v>
      </c>
      <c r="S23" s="132" t="s">
        <v>107</v>
      </c>
      <c r="T23" s="132"/>
      <c r="U23" s="132"/>
      <c r="V23" s="132"/>
      <c r="W23" s="132"/>
      <c r="X23" s="132"/>
      <c r="Y23" s="132" t="s">
        <v>107</v>
      </c>
      <c r="Z23" s="132" t="s">
        <v>107</v>
      </c>
      <c r="AA23" s="132"/>
      <c r="AB23" s="132"/>
      <c r="AC23" s="132"/>
      <c r="AD23" s="132"/>
      <c r="AE23" s="132"/>
      <c r="AF23" s="132" t="s">
        <v>107</v>
      </c>
      <c r="AG23" s="132"/>
      <c r="AH23" s="132">
        <f>COUNTIF(C23:AG23,"○")</f>
        <v>9</v>
      </c>
      <c r="AI23" s="137">
        <f>AK23-AJ23</f>
        <v>45626</v>
      </c>
      <c r="AJ23" s="132">
        <f>COUNTIF(C23:AG23,"×")</f>
        <v>0</v>
      </c>
      <c r="AK23" s="195">
        <f>MAX(AC17:AG17)</f>
        <v>45626</v>
      </c>
      <c r="AL23" s="132">
        <f>COUNTIF(C18:AG18,7)+COUNTIF(C18:AG18,1)</f>
        <v>9</v>
      </c>
      <c r="AM23" s="132" t="str">
        <f>IF(AH23&gt;=AL23,"○","×")</f>
        <v>○</v>
      </c>
    </row>
    <row r="24" spans="2:41" ht="27" customHeight="1"/>
    <row r="25" spans="2:41" ht="18.75" customHeight="1">
      <c r="B25" s="132" t="s">
        <v>79</v>
      </c>
      <c r="C25" s="136">
        <f>DATE($AD$4,$AE$4+2,1)</f>
        <v>45627</v>
      </c>
      <c r="D25" s="146"/>
      <c r="E25" s="146"/>
      <c r="F25" s="146"/>
      <c r="G25" s="146"/>
      <c r="H25" s="146"/>
      <c r="I25" s="146"/>
      <c r="J25" s="146"/>
      <c r="K25" s="146"/>
      <c r="L25" s="146"/>
      <c r="M25" s="146"/>
      <c r="N25" s="146"/>
      <c r="O25" s="146"/>
      <c r="P25" s="146"/>
      <c r="Q25" s="146"/>
      <c r="R25" s="146"/>
      <c r="S25" s="146"/>
      <c r="T25" s="146"/>
      <c r="U25" s="146"/>
      <c r="V25" s="146"/>
      <c r="W25" s="146"/>
      <c r="X25" s="146"/>
      <c r="Y25" s="146"/>
      <c r="Z25" s="146"/>
      <c r="AA25" s="146"/>
      <c r="AB25" s="146"/>
      <c r="AC25" s="146"/>
      <c r="AD25" s="146"/>
      <c r="AE25" s="146"/>
      <c r="AF25" s="146"/>
      <c r="AG25" s="163"/>
      <c r="AH25" s="133" t="s">
        <v>94</v>
      </c>
      <c r="AI25" s="133" t="s">
        <v>95</v>
      </c>
      <c r="AJ25" s="169" t="s">
        <v>96</v>
      </c>
      <c r="AK25" s="169" t="s">
        <v>97</v>
      </c>
      <c r="AL25" s="169" t="s">
        <v>100</v>
      </c>
      <c r="AM25" s="169" t="s">
        <v>86</v>
      </c>
      <c r="AO25" s="173"/>
    </row>
    <row r="26" spans="2:41">
      <c r="B26" s="132" t="s">
        <v>81</v>
      </c>
      <c r="C26" s="137">
        <f>DATE($AD$4,$AE$4+2,1)</f>
        <v>45627</v>
      </c>
      <c r="D26" s="137">
        <f>DATE($AD$4,$AE$4+2,2)</f>
        <v>45628</v>
      </c>
      <c r="E26" s="137">
        <f>DATE($AD$4,$AE$4+2,3)</f>
        <v>45629</v>
      </c>
      <c r="F26" s="137">
        <f>DATE($AD$4,$AE$4+2,4)</f>
        <v>45630</v>
      </c>
      <c r="G26" s="137">
        <f>DATE($AD$4,$AE$4+2,5)</f>
        <v>45631</v>
      </c>
      <c r="H26" s="137">
        <f>DATE($AD$4,$AE$4+2,6)</f>
        <v>45632</v>
      </c>
      <c r="I26" s="137">
        <f>DATE($AD$4,$AE$4+2,7)</f>
        <v>45633</v>
      </c>
      <c r="J26" s="137">
        <f>DATE($AD$4,$AE$4+2,8)</f>
        <v>45634</v>
      </c>
      <c r="K26" s="137">
        <f>DATE($AD$4,$AE$4+2,9)</f>
        <v>45635</v>
      </c>
      <c r="L26" s="137">
        <f>DATE($AD$4,$AE$4+2,10)</f>
        <v>45636</v>
      </c>
      <c r="M26" s="137">
        <f>DATE($AD$4,$AE$4+2,11)</f>
        <v>45637</v>
      </c>
      <c r="N26" s="137">
        <f>DATE($AD$4,$AE$4+2,12)</f>
        <v>45638</v>
      </c>
      <c r="O26" s="137">
        <f>DATE($AD$4,$AE$4+2,13)</f>
        <v>45639</v>
      </c>
      <c r="P26" s="137">
        <f>DATE($AD$4,$AE$4+2,14)</f>
        <v>45640</v>
      </c>
      <c r="Q26" s="137">
        <f>DATE($AD$4,$AE$4+2,15)</f>
        <v>45641</v>
      </c>
      <c r="R26" s="137">
        <f>DATE($AD$4,$AE$4+2,16)</f>
        <v>45642</v>
      </c>
      <c r="S26" s="137">
        <f>DATE($AD$4,$AE$4+2,17)</f>
        <v>45643</v>
      </c>
      <c r="T26" s="137">
        <f>DATE($AD$4,$AE$4+2,18)</f>
        <v>45644</v>
      </c>
      <c r="U26" s="137">
        <f>DATE($AD$4,$AE$4+2,19)</f>
        <v>45645</v>
      </c>
      <c r="V26" s="137">
        <f>DATE($AD$4,$AE$4+2,20)</f>
        <v>45646</v>
      </c>
      <c r="W26" s="137">
        <f>DATE($AD$4,$AE$4+2,21)</f>
        <v>45647</v>
      </c>
      <c r="X26" s="137">
        <f>DATE($AD$4,$AE$4+2,22)</f>
        <v>45648</v>
      </c>
      <c r="Y26" s="137">
        <f>DATE($AD$4,$AE$4+2,23)</f>
        <v>45649</v>
      </c>
      <c r="Z26" s="137">
        <f>DATE($AD$4,$AE$4+2,24)</f>
        <v>45650</v>
      </c>
      <c r="AA26" s="137">
        <f>DATE($AD$4,$AE$4+2,25)</f>
        <v>45651</v>
      </c>
      <c r="AB26" s="137">
        <f>DATE($AD$4,$AE$4+2,26)</f>
        <v>45652</v>
      </c>
      <c r="AC26" s="137">
        <f>DATE($AD$4,$AE$4+2,27)</f>
        <v>45653</v>
      </c>
      <c r="AD26" s="137">
        <f>DATE($AD$4,$AE$4+2,28)</f>
        <v>45654</v>
      </c>
      <c r="AE26" s="137">
        <f>DATE($AD$4,$AE$4+2,29)</f>
        <v>45655</v>
      </c>
      <c r="AF26" s="137">
        <f>DATE($AD$4,$AE$4+2,30)</f>
        <v>45656</v>
      </c>
      <c r="AG26" s="137">
        <f>DATE($AD$4,$AE$4+2,31)</f>
        <v>45657</v>
      </c>
      <c r="AH26" s="132"/>
      <c r="AI26" s="133"/>
      <c r="AJ26" s="169"/>
      <c r="AK26" s="169"/>
      <c r="AL26" s="169"/>
      <c r="AM26" s="169"/>
    </row>
    <row r="27" spans="2:41" hidden="1">
      <c r="B27" s="132"/>
      <c r="C27" s="175">
        <f t="shared" ref="C27:AG27" si="4">WEEKDAY(C26)</f>
        <v>1</v>
      </c>
      <c r="D27" s="175">
        <f t="shared" si="4"/>
        <v>2</v>
      </c>
      <c r="E27" s="175">
        <f t="shared" si="4"/>
        <v>3</v>
      </c>
      <c r="F27" s="175">
        <f t="shared" si="4"/>
        <v>4</v>
      </c>
      <c r="G27" s="175">
        <f t="shared" si="4"/>
        <v>5</v>
      </c>
      <c r="H27" s="175">
        <f t="shared" si="4"/>
        <v>6</v>
      </c>
      <c r="I27" s="175">
        <f t="shared" si="4"/>
        <v>7</v>
      </c>
      <c r="J27" s="175">
        <f t="shared" si="4"/>
        <v>1</v>
      </c>
      <c r="K27" s="175">
        <f t="shared" si="4"/>
        <v>2</v>
      </c>
      <c r="L27" s="175">
        <f t="shared" si="4"/>
        <v>3</v>
      </c>
      <c r="M27" s="175">
        <f t="shared" si="4"/>
        <v>4</v>
      </c>
      <c r="N27" s="175">
        <f t="shared" si="4"/>
        <v>5</v>
      </c>
      <c r="O27" s="175">
        <f t="shared" si="4"/>
        <v>6</v>
      </c>
      <c r="P27" s="175">
        <f t="shared" si="4"/>
        <v>7</v>
      </c>
      <c r="Q27" s="175">
        <f t="shared" si="4"/>
        <v>1</v>
      </c>
      <c r="R27" s="175">
        <f t="shared" si="4"/>
        <v>2</v>
      </c>
      <c r="S27" s="175">
        <f t="shared" si="4"/>
        <v>3</v>
      </c>
      <c r="T27" s="175">
        <f t="shared" si="4"/>
        <v>4</v>
      </c>
      <c r="U27" s="175">
        <f t="shared" si="4"/>
        <v>5</v>
      </c>
      <c r="V27" s="175">
        <f t="shared" si="4"/>
        <v>6</v>
      </c>
      <c r="W27" s="175">
        <f t="shared" si="4"/>
        <v>7</v>
      </c>
      <c r="X27" s="175">
        <f t="shared" si="4"/>
        <v>1</v>
      </c>
      <c r="Y27" s="175">
        <f t="shared" si="4"/>
        <v>2</v>
      </c>
      <c r="Z27" s="175">
        <f t="shared" si="4"/>
        <v>3</v>
      </c>
      <c r="AA27" s="175">
        <f t="shared" si="4"/>
        <v>4</v>
      </c>
      <c r="AB27" s="175">
        <f t="shared" si="4"/>
        <v>5</v>
      </c>
      <c r="AC27" s="175">
        <f t="shared" si="4"/>
        <v>6</v>
      </c>
      <c r="AD27" s="175">
        <f t="shared" si="4"/>
        <v>7</v>
      </c>
      <c r="AE27" s="175">
        <f t="shared" si="4"/>
        <v>1</v>
      </c>
      <c r="AF27" s="175">
        <f t="shared" si="4"/>
        <v>2</v>
      </c>
      <c r="AG27" s="175">
        <f t="shared" si="4"/>
        <v>3</v>
      </c>
      <c r="AH27" s="132"/>
      <c r="AI27" s="133"/>
      <c r="AJ27" s="169"/>
      <c r="AK27" s="169"/>
      <c r="AL27" s="169"/>
      <c r="AM27" s="169"/>
      <c r="AN27" s="87"/>
    </row>
    <row r="28" spans="2:41">
      <c r="B28" s="132" t="s">
        <v>82</v>
      </c>
      <c r="C28" s="138">
        <f t="shared" ref="C28:AG28" si="5">C26</f>
        <v>45627</v>
      </c>
      <c r="D28" s="138">
        <f t="shared" si="5"/>
        <v>45628</v>
      </c>
      <c r="E28" s="138">
        <f t="shared" si="5"/>
        <v>45629</v>
      </c>
      <c r="F28" s="138">
        <f t="shared" si="5"/>
        <v>45630</v>
      </c>
      <c r="G28" s="138">
        <f t="shared" si="5"/>
        <v>45631</v>
      </c>
      <c r="H28" s="138">
        <f t="shared" si="5"/>
        <v>45632</v>
      </c>
      <c r="I28" s="138">
        <f t="shared" si="5"/>
        <v>45633</v>
      </c>
      <c r="J28" s="138">
        <f t="shared" si="5"/>
        <v>45634</v>
      </c>
      <c r="K28" s="138">
        <f t="shared" si="5"/>
        <v>45635</v>
      </c>
      <c r="L28" s="138">
        <f t="shared" si="5"/>
        <v>45636</v>
      </c>
      <c r="M28" s="138">
        <f t="shared" si="5"/>
        <v>45637</v>
      </c>
      <c r="N28" s="138">
        <f t="shared" si="5"/>
        <v>45638</v>
      </c>
      <c r="O28" s="138">
        <f t="shared" si="5"/>
        <v>45639</v>
      </c>
      <c r="P28" s="138">
        <f t="shared" si="5"/>
        <v>45640</v>
      </c>
      <c r="Q28" s="138">
        <f t="shared" si="5"/>
        <v>45641</v>
      </c>
      <c r="R28" s="138">
        <f t="shared" si="5"/>
        <v>45642</v>
      </c>
      <c r="S28" s="138">
        <f t="shared" si="5"/>
        <v>45643</v>
      </c>
      <c r="T28" s="138">
        <f t="shared" si="5"/>
        <v>45644</v>
      </c>
      <c r="U28" s="138">
        <f t="shared" si="5"/>
        <v>45645</v>
      </c>
      <c r="V28" s="138">
        <f t="shared" si="5"/>
        <v>45646</v>
      </c>
      <c r="W28" s="138">
        <f t="shared" si="5"/>
        <v>45647</v>
      </c>
      <c r="X28" s="138">
        <f t="shared" si="5"/>
        <v>45648</v>
      </c>
      <c r="Y28" s="138">
        <f t="shared" si="5"/>
        <v>45649</v>
      </c>
      <c r="Z28" s="138">
        <f t="shared" si="5"/>
        <v>45650</v>
      </c>
      <c r="AA28" s="138">
        <f t="shared" si="5"/>
        <v>45651</v>
      </c>
      <c r="AB28" s="138">
        <f t="shared" si="5"/>
        <v>45652</v>
      </c>
      <c r="AC28" s="138">
        <f t="shared" si="5"/>
        <v>45653</v>
      </c>
      <c r="AD28" s="138">
        <f t="shared" si="5"/>
        <v>45654</v>
      </c>
      <c r="AE28" s="138">
        <f t="shared" si="5"/>
        <v>45655</v>
      </c>
      <c r="AF28" s="138">
        <f t="shared" si="5"/>
        <v>45656</v>
      </c>
      <c r="AG28" s="138">
        <f t="shared" si="5"/>
        <v>45657</v>
      </c>
      <c r="AH28" s="132"/>
      <c r="AI28" s="133"/>
      <c r="AJ28" s="169"/>
      <c r="AK28" s="169"/>
      <c r="AL28" s="169"/>
      <c r="AM28" s="169"/>
      <c r="AN28" s="87"/>
    </row>
    <row r="29" spans="2:41" ht="27" customHeight="1">
      <c r="B29" s="133" t="s">
        <v>83</v>
      </c>
      <c r="C29" s="178"/>
      <c r="D29" s="178"/>
      <c r="E29" s="178"/>
      <c r="F29" s="178"/>
      <c r="G29" s="178"/>
      <c r="H29" s="178"/>
      <c r="I29" s="182"/>
      <c r="J29" s="178"/>
      <c r="K29" s="178"/>
      <c r="L29" s="178"/>
      <c r="M29" s="178"/>
      <c r="N29" s="178"/>
      <c r="O29" s="178"/>
      <c r="P29" s="178"/>
      <c r="Q29" s="178"/>
      <c r="R29" s="178"/>
      <c r="S29" s="178"/>
      <c r="T29" s="178"/>
      <c r="U29" s="178"/>
      <c r="V29" s="178"/>
      <c r="W29" s="178"/>
      <c r="X29" s="178"/>
      <c r="Y29" s="180"/>
      <c r="Z29" s="182"/>
      <c r="AA29" s="178"/>
      <c r="AB29" s="178"/>
      <c r="AC29" s="178"/>
      <c r="AD29" s="178"/>
      <c r="AE29" s="180"/>
      <c r="AF29" s="180"/>
      <c r="AG29" s="193"/>
      <c r="AH29" s="132"/>
      <c r="AI29" s="133"/>
      <c r="AJ29" s="169"/>
      <c r="AK29" s="169"/>
      <c r="AL29" s="169"/>
      <c r="AM29" s="169"/>
    </row>
    <row r="30" spans="2:41" ht="27" customHeight="1">
      <c r="B30" s="132"/>
      <c r="C30" s="179"/>
      <c r="D30" s="179"/>
      <c r="E30" s="179"/>
      <c r="F30" s="179"/>
      <c r="G30" s="179"/>
      <c r="H30" s="179"/>
      <c r="I30" s="179"/>
      <c r="J30" s="179"/>
      <c r="K30" s="179"/>
      <c r="L30" s="179"/>
      <c r="M30" s="179"/>
      <c r="N30" s="179"/>
      <c r="O30" s="179"/>
      <c r="P30" s="179"/>
      <c r="Q30" s="179"/>
      <c r="R30" s="179"/>
      <c r="S30" s="179"/>
      <c r="T30" s="179"/>
      <c r="U30" s="179"/>
      <c r="V30" s="179"/>
      <c r="W30" s="179"/>
      <c r="X30" s="179"/>
      <c r="Y30" s="181"/>
      <c r="Z30" s="179"/>
      <c r="AA30" s="179"/>
      <c r="AB30" s="179"/>
      <c r="AC30" s="179"/>
      <c r="AD30" s="179"/>
      <c r="AE30" s="181"/>
      <c r="AF30" s="181"/>
      <c r="AG30" s="194"/>
      <c r="AH30" s="132"/>
      <c r="AI30" s="133"/>
      <c r="AJ30" s="169"/>
      <c r="AK30" s="169"/>
      <c r="AL30" s="169"/>
      <c r="AM30" s="169"/>
    </row>
    <row r="31" spans="2:41" ht="27" customHeight="1">
      <c r="B31" s="132"/>
      <c r="C31" s="179"/>
      <c r="D31" s="179"/>
      <c r="E31" s="179"/>
      <c r="F31" s="179"/>
      <c r="G31" s="179"/>
      <c r="H31" s="179"/>
      <c r="I31" s="179"/>
      <c r="J31" s="179"/>
      <c r="K31" s="179"/>
      <c r="L31" s="179"/>
      <c r="M31" s="179"/>
      <c r="N31" s="179"/>
      <c r="O31" s="179"/>
      <c r="P31" s="179"/>
      <c r="Q31" s="179"/>
      <c r="R31" s="179"/>
      <c r="S31" s="179"/>
      <c r="T31" s="179"/>
      <c r="U31" s="179"/>
      <c r="V31" s="179"/>
      <c r="W31" s="179"/>
      <c r="X31" s="179"/>
      <c r="Y31" s="181"/>
      <c r="Z31" s="179"/>
      <c r="AA31" s="179"/>
      <c r="AB31" s="179"/>
      <c r="AC31" s="179"/>
      <c r="AD31" s="179"/>
      <c r="AE31" s="181"/>
      <c r="AF31" s="181"/>
      <c r="AG31" s="194"/>
      <c r="AH31" s="132"/>
      <c r="AI31" s="133"/>
      <c r="AJ31" s="169"/>
      <c r="AK31" s="169"/>
      <c r="AL31" s="169"/>
      <c r="AM31" s="169"/>
    </row>
    <row r="32" spans="2:41">
      <c r="B32" s="132" t="s">
        <v>84</v>
      </c>
      <c r="C32" s="132" t="s">
        <v>107</v>
      </c>
      <c r="D32" s="132"/>
      <c r="E32" s="132"/>
      <c r="F32" s="132"/>
      <c r="G32" s="132" t="s">
        <v>107</v>
      </c>
      <c r="H32" s="132"/>
      <c r="I32" s="132"/>
      <c r="J32" s="132" t="s">
        <v>107</v>
      </c>
      <c r="K32" s="132"/>
      <c r="L32" s="132"/>
      <c r="M32" s="132"/>
      <c r="N32" s="132"/>
      <c r="O32" s="132"/>
      <c r="P32" s="132" t="s">
        <v>107</v>
      </c>
      <c r="Q32" s="132" t="s">
        <v>107</v>
      </c>
      <c r="R32" s="132"/>
      <c r="S32" s="132"/>
      <c r="T32" s="132"/>
      <c r="U32" s="132"/>
      <c r="V32" s="132"/>
      <c r="W32" s="132" t="s">
        <v>107</v>
      </c>
      <c r="X32" s="132" t="s">
        <v>107</v>
      </c>
      <c r="Y32" s="132"/>
      <c r="Z32" s="132"/>
      <c r="AA32" s="132"/>
      <c r="AB32" s="132"/>
      <c r="AC32" s="132"/>
      <c r="AD32" s="132" t="s">
        <v>107</v>
      </c>
      <c r="AE32" s="132" t="s">
        <v>106</v>
      </c>
      <c r="AF32" s="132" t="s">
        <v>106</v>
      </c>
      <c r="AG32" s="132" t="s">
        <v>106</v>
      </c>
      <c r="AH32" s="132">
        <f>COUNTIF(C32:AG32,"○")</f>
        <v>8</v>
      </c>
      <c r="AI32" s="137">
        <f>AK32-AJ32</f>
        <v>45654</v>
      </c>
      <c r="AJ32" s="132">
        <f>COUNTIF(C32:AG32,"×")</f>
        <v>3</v>
      </c>
      <c r="AK32" s="195">
        <f>MAX(AC26:AG26)</f>
        <v>45657</v>
      </c>
      <c r="AL32" s="132">
        <v>8</v>
      </c>
      <c r="AM32" s="132" t="str">
        <f>IF(AH32&gt;=AL32,"○","×")</f>
        <v>○</v>
      </c>
    </row>
    <row r="33" spans="2:41" ht="27" customHeight="1"/>
    <row r="34" spans="2:41" ht="18.75" customHeight="1">
      <c r="B34" s="132" t="s">
        <v>79</v>
      </c>
      <c r="C34" s="136">
        <f>DATE($AD$4,$AE$4+3,1)</f>
        <v>45658</v>
      </c>
      <c r="D34" s="146"/>
      <c r="E34" s="146"/>
      <c r="F34" s="146"/>
      <c r="G34" s="146"/>
      <c r="H34" s="146"/>
      <c r="I34" s="146"/>
      <c r="J34" s="146"/>
      <c r="K34" s="146"/>
      <c r="L34" s="146"/>
      <c r="M34" s="146"/>
      <c r="N34" s="146"/>
      <c r="O34" s="146"/>
      <c r="P34" s="146"/>
      <c r="Q34" s="146"/>
      <c r="R34" s="146"/>
      <c r="S34" s="146"/>
      <c r="T34" s="146"/>
      <c r="U34" s="146"/>
      <c r="V34" s="146"/>
      <c r="W34" s="146"/>
      <c r="X34" s="146"/>
      <c r="Y34" s="146"/>
      <c r="Z34" s="146"/>
      <c r="AA34" s="146"/>
      <c r="AB34" s="146"/>
      <c r="AC34" s="146"/>
      <c r="AD34" s="146"/>
      <c r="AE34" s="146"/>
      <c r="AF34" s="146"/>
      <c r="AG34" s="163"/>
      <c r="AH34" s="133" t="s">
        <v>94</v>
      </c>
      <c r="AI34" s="133" t="s">
        <v>95</v>
      </c>
      <c r="AJ34" s="169" t="s">
        <v>96</v>
      </c>
      <c r="AK34" s="169" t="s">
        <v>97</v>
      </c>
      <c r="AL34" s="169" t="s">
        <v>100</v>
      </c>
      <c r="AM34" s="169" t="s">
        <v>86</v>
      </c>
      <c r="AO34" s="173"/>
    </row>
    <row r="35" spans="2:41">
      <c r="B35" s="132" t="s">
        <v>81</v>
      </c>
      <c r="C35" s="137">
        <f>DATE($AD$4,$AE$4+3,1)</f>
        <v>45658</v>
      </c>
      <c r="D35" s="137">
        <f>DATE($AD$4,$AE$4+3,2)</f>
        <v>45659</v>
      </c>
      <c r="E35" s="137">
        <f>DATE($AD$4,$AE$4+3,3)</f>
        <v>45660</v>
      </c>
      <c r="F35" s="137">
        <f>DATE($AD$4,$AE$4+3,4)</f>
        <v>45661</v>
      </c>
      <c r="G35" s="137">
        <f>DATE($AD$4,$AE$4+3,5)</f>
        <v>45662</v>
      </c>
      <c r="H35" s="137">
        <f>DATE($AD$4,$AE$4+3,6)</f>
        <v>45663</v>
      </c>
      <c r="I35" s="137">
        <f>DATE($AD$4,$AE$4+3,7)</f>
        <v>45664</v>
      </c>
      <c r="J35" s="137">
        <f>DATE($AD$4,$AE$4+3,8)</f>
        <v>45665</v>
      </c>
      <c r="K35" s="137">
        <f>DATE($AD$4,$AE$4+3,9)</f>
        <v>45666</v>
      </c>
      <c r="L35" s="137">
        <f>DATE($AD$4,$AE$4+3,10)</f>
        <v>45667</v>
      </c>
      <c r="M35" s="137">
        <f>DATE($AD$4,$AE$4+3,11)</f>
        <v>45668</v>
      </c>
      <c r="N35" s="137">
        <f>DATE($AD$4,$AE$4+3,12)</f>
        <v>45669</v>
      </c>
      <c r="O35" s="137">
        <f>DATE($AD$4,$AE$4+3,13)</f>
        <v>45670</v>
      </c>
      <c r="P35" s="137">
        <f>DATE($AD$4,$AE$4+3,14)</f>
        <v>45671</v>
      </c>
      <c r="Q35" s="137">
        <f>DATE($AD$4,$AE$4+3,15)</f>
        <v>45672</v>
      </c>
      <c r="R35" s="137">
        <f>DATE($AD$4,$AE$4+3,16)</f>
        <v>45673</v>
      </c>
      <c r="S35" s="137">
        <f>DATE($AD$4,$AE$4+3,17)</f>
        <v>45674</v>
      </c>
      <c r="T35" s="137">
        <f>DATE($AD$4,$AE$4+3,18)</f>
        <v>45675</v>
      </c>
      <c r="U35" s="137">
        <f>DATE($AD$4,$AE$4+3,19)</f>
        <v>45676</v>
      </c>
      <c r="V35" s="137">
        <f>DATE($AD$4,$AE$4+3,20)</f>
        <v>45677</v>
      </c>
      <c r="W35" s="137">
        <f>DATE($AD$4,$AE$4+3,21)</f>
        <v>45678</v>
      </c>
      <c r="X35" s="137">
        <f>DATE($AD$4,$AE$4+3,22)</f>
        <v>45679</v>
      </c>
      <c r="Y35" s="137">
        <f>DATE($AD$4,$AE$4+3,23)</f>
        <v>45680</v>
      </c>
      <c r="Z35" s="137">
        <f>DATE($AD$4,$AE$4+3,24)</f>
        <v>45681</v>
      </c>
      <c r="AA35" s="137">
        <f>DATE($AD$4,$AE$4+3,25)</f>
        <v>45682</v>
      </c>
      <c r="AB35" s="137">
        <f>DATE($AD$4,$AE$4+3,26)</f>
        <v>45683</v>
      </c>
      <c r="AC35" s="137">
        <f>DATE($AD$4,$AE$4+3,27)</f>
        <v>45684</v>
      </c>
      <c r="AD35" s="137">
        <f>DATE($AD$4,$AE$4+3,28)</f>
        <v>45685</v>
      </c>
      <c r="AE35" s="137">
        <f>DATE($AD$4,$AE$4+3,29)</f>
        <v>45686</v>
      </c>
      <c r="AF35" s="137">
        <f>DATE($AD$4,$AE$4+3,30)</f>
        <v>45687</v>
      </c>
      <c r="AG35" s="137">
        <f>DATE($AD$4,$AE$4+3,31)</f>
        <v>45688</v>
      </c>
      <c r="AH35" s="132"/>
      <c r="AI35" s="133"/>
      <c r="AJ35" s="169"/>
      <c r="AK35" s="169"/>
      <c r="AL35" s="169"/>
      <c r="AM35" s="169"/>
    </row>
    <row r="36" spans="2:41" hidden="1">
      <c r="B36" s="132"/>
      <c r="C36" s="175">
        <f t="shared" ref="C36:AG36" si="6">WEEKDAY(C35)</f>
        <v>4</v>
      </c>
      <c r="D36" s="175">
        <f t="shared" si="6"/>
        <v>5</v>
      </c>
      <c r="E36" s="175">
        <f t="shared" si="6"/>
        <v>6</v>
      </c>
      <c r="F36" s="175">
        <f t="shared" si="6"/>
        <v>7</v>
      </c>
      <c r="G36" s="175">
        <f t="shared" si="6"/>
        <v>1</v>
      </c>
      <c r="H36" s="175">
        <f t="shared" si="6"/>
        <v>2</v>
      </c>
      <c r="I36" s="175">
        <f t="shared" si="6"/>
        <v>3</v>
      </c>
      <c r="J36" s="175">
        <f t="shared" si="6"/>
        <v>4</v>
      </c>
      <c r="K36" s="175">
        <f t="shared" si="6"/>
        <v>5</v>
      </c>
      <c r="L36" s="175">
        <f t="shared" si="6"/>
        <v>6</v>
      </c>
      <c r="M36" s="175">
        <f t="shared" si="6"/>
        <v>7</v>
      </c>
      <c r="N36" s="175">
        <f t="shared" si="6"/>
        <v>1</v>
      </c>
      <c r="O36" s="175">
        <f t="shared" si="6"/>
        <v>2</v>
      </c>
      <c r="P36" s="175">
        <f t="shared" si="6"/>
        <v>3</v>
      </c>
      <c r="Q36" s="175">
        <f t="shared" si="6"/>
        <v>4</v>
      </c>
      <c r="R36" s="175">
        <f t="shared" si="6"/>
        <v>5</v>
      </c>
      <c r="S36" s="175">
        <f t="shared" si="6"/>
        <v>6</v>
      </c>
      <c r="T36" s="175">
        <f t="shared" si="6"/>
        <v>7</v>
      </c>
      <c r="U36" s="175">
        <f t="shared" si="6"/>
        <v>1</v>
      </c>
      <c r="V36" s="175">
        <f t="shared" si="6"/>
        <v>2</v>
      </c>
      <c r="W36" s="175">
        <f t="shared" si="6"/>
        <v>3</v>
      </c>
      <c r="X36" s="175">
        <f t="shared" si="6"/>
        <v>4</v>
      </c>
      <c r="Y36" s="175">
        <f t="shared" si="6"/>
        <v>5</v>
      </c>
      <c r="Z36" s="175">
        <f t="shared" si="6"/>
        <v>6</v>
      </c>
      <c r="AA36" s="175">
        <f t="shared" si="6"/>
        <v>7</v>
      </c>
      <c r="AB36" s="175">
        <f t="shared" si="6"/>
        <v>1</v>
      </c>
      <c r="AC36" s="175">
        <f t="shared" si="6"/>
        <v>2</v>
      </c>
      <c r="AD36" s="175">
        <f t="shared" si="6"/>
        <v>3</v>
      </c>
      <c r="AE36" s="175">
        <f t="shared" si="6"/>
        <v>4</v>
      </c>
      <c r="AF36" s="175">
        <f t="shared" si="6"/>
        <v>5</v>
      </c>
      <c r="AG36" s="175">
        <f t="shared" si="6"/>
        <v>6</v>
      </c>
      <c r="AH36" s="132"/>
      <c r="AI36" s="133"/>
      <c r="AJ36" s="169"/>
      <c r="AK36" s="169"/>
      <c r="AL36" s="169"/>
      <c r="AM36" s="169"/>
      <c r="AN36" s="87"/>
    </row>
    <row r="37" spans="2:41">
      <c r="B37" s="132" t="s">
        <v>82</v>
      </c>
      <c r="C37" s="138">
        <f t="shared" ref="C37:AG37" si="7">C35</f>
        <v>45658</v>
      </c>
      <c r="D37" s="138">
        <f t="shared" si="7"/>
        <v>45659</v>
      </c>
      <c r="E37" s="138">
        <f t="shared" si="7"/>
        <v>45660</v>
      </c>
      <c r="F37" s="138">
        <f t="shared" si="7"/>
        <v>45661</v>
      </c>
      <c r="G37" s="138">
        <f t="shared" si="7"/>
        <v>45662</v>
      </c>
      <c r="H37" s="138">
        <f t="shared" si="7"/>
        <v>45663</v>
      </c>
      <c r="I37" s="138">
        <f t="shared" si="7"/>
        <v>45664</v>
      </c>
      <c r="J37" s="138">
        <f t="shared" si="7"/>
        <v>45665</v>
      </c>
      <c r="K37" s="138">
        <f t="shared" si="7"/>
        <v>45666</v>
      </c>
      <c r="L37" s="138">
        <f t="shared" si="7"/>
        <v>45667</v>
      </c>
      <c r="M37" s="138">
        <f t="shared" si="7"/>
        <v>45668</v>
      </c>
      <c r="N37" s="138">
        <f t="shared" si="7"/>
        <v>45669</v>
      </c>
      <c r="O37" s="138">
        <f t="shared" si="7"/>
        <v>45670</v>
      </c>
      <c r="P37" s="138">
        <f t="shared" si="7"/>
        <v>45671</v>
      </c>
      <c r="Q37" s="138">
        <f t="shared" si="7"/>
        <v>45672</v>
      </c>
      <c r="R37" s="138">
        <f t="shared" si="7"/>
        <v>45673</v>
      </c>
      <c r="S37" s="138">
        <f t="shared" si="7"/>
        <v>45674</v>
      </c>
      <c r="T37" s="138">
        <f t="shared" si="7"/>
        <v>45675</v>
      </c>
      <c r="U37" s="138">
        <f t="shared" si="7"/>
        <v>45676</v>
      </c>
      <c r="V37" s="138">
        <f t="shared" si="7"/>
        <v>45677</v>
      </c>
      <c r="W37" s="138">
        <f t="shared" si="7"/>
        <v>45678</v>
      </c>
      <c r="X37" s="138">
        <f t="shared" si="7"/>
        <v>45679</v>
      </c>
      <c r="Y37" s="138">
        <f t="shared" si="7"/>
        <v>45680</v>
      </c>
      <c r="Z37" s="138">
        <f t="shared" si="7"/>
        <v>45681</v>
      </c>
      <c r="AA37" s="138">
        <f t="shared" si="7"/>
        <v>45682</v>
      </c>
      <c r="AB37" s="138">
        <f t="shared" si="7"/>
        <v>45683</v>
      </c>
      <c r="AC37" s="138">
        <f t="shared" si="7"/>
        <v>45684</v>
      </c>
      <c r="AD37" s="138">
        <f t="shared" si="7"/>
        <v>45685</v>
      </c>
      <c r="AE37" s="138">
        <f t="shared" si="7"/>
        <v>45686</v>
      </c>
      <c r="AF37" s="138">
        <f t="shared" si="7"/>
        <v>45687</v>
      </c>
      <c r="AG37" s="138">
        <f t="shared" si="7"/>
        <v>45688</v>
      </c>
      <c r="AH37" s="132"/>
      <c r="AI37" s="133"/>
      <c r="AJ37" s="169"/>
      <c r="AK37" s="169"/>
      <c r="AL37" s="169"/>
      <c r="AM37" s="169"/>
      <c r="AN37" s="87"/>
    </row>
    <row r="38" spans="2:41" ht="27" customHeight="1">
      <c r="B38" s="133" t="s">
        <v>83</v>
      </c>
      <c r="C38" s="180"/>
      <c r="D38" s="180"/>
      <c r="E38" s="180"/>
      <c r="F38" s="178"/>
      <c r="G38" s="178"/>
      <c r="H38" s="178"/>
      <c r="I38" s="178"/>
      <c r="J38" s="178"/>
      <c r="K38" s="178"/>
      <c r="L38" s="178"/>
      <c r="M38" s="178"/>
      <c r="N38" s="178"/>
      <c r="O38" s="178"/>
      <c r="P38" s="182"/>
      <c r="Q38" s="178"/>
      <c r="R38" s="178"/>
      <c r="S38" s="178"/>
      <c r="T38" s="178"/>
      <c r="U38" s="178"/>
      <c r="V38" s="178"/>
      <c r="W38" s="178"/>
      <c r="X38" s="178"/>
      <c r="Y38" s="178"/>
      <c r="Z38" s="178"/>
      <c r="AA38" s="178"/>
      <c r="AB38" s="178"/>
      <c r="AC38" s="178"/>
      <c r="AD38" s="178"/>
      <c r="AE38" s="178"/>
      <c r="AF38" s="178"/>
      <c r="AG38" s="192"/>
      <c r="AH38" s="132"/>
      <c r="AI38" s="133"/>
      <c r="AJ38" s="169"/>
      <c r="AK38" s="169"/>
      <c r="AL38" s="169"/>
      <c r="AM38" s="169"/>
    </row>
    <row r="39" spans="2:41" ht="27" customHeight="1">
      <c r="B39" s="132"/>
      <c r="C39" s="181"/>
      <c r="D39" s="181"/>
      <c r="E39" s="181"/>
      <c r="F39" s="179"/>
      <c r="G39" s="179"/>
      <c r="H39" s="179"/>
      <c r="I39" s="179"/>
      <c r="J39" s="179"/>
      <c r="K39" s="179"/>
      <c r="L39" s="179"/>
      <c r="M39" s="179"/>
      <c r="N39" s="179"/>
      <c r="O39" s="179"/>
      <c r="P39" s="179"/>
      <c r="Q39" s="179"/>
      <c r="R39" s="179"/>
      <c r="S39" s="179"/>
      <c r="T39" s="179"/>
      <c r="U39" s="179"/>
      <c r="V39" s="179"/>
      <c r="W39" s="179"/>
      <c r="X39" s="179"/>
      <c r="Y39" s="179"/>
      <c r="Z39" s="179"/>
      <c r="AA39" s="179"/>
      <c r="AB39" s="179"/>
      <c r="AC39" s="179"/>
      <c r="AD39" s="179"/>
      <c r="AE39" s="179"/>
      <c r="AF39" s="179"/>
      <c r="AG39" s="192"/>
      <c r="AH39" s="132"/>
      <c r="AI39" s="133"/>
      <c r="AJ39" s="169"/>
      <c r="AK39" s="169"/>
      <c r="AL39" s="169"/>
      <c r="AM39" s="169"/>
    </row>
    <row r="40" spans="2:41" ht="27" customHeight="1">
      <c r="B40" s="132"/>
      <c r="C40" s="181"/>
      <c r="D40" s="181"/>
      <c r="E40" s="181"/>
      <c r="F40" s="179"/>
      <c r="G40" s="179"/>
      <c r="H40" s="179"/>
      <c r="I40" s="179"/>
      <c r="J40" s="179"/>
      <c r="K40" s="179"/>
      <c r="L40" s="179"/>
      <c r="M40" s="179"/>
      <c r="N40" s="179"/>
      <c r="O40" s="179"/>
      <c r="P40" s="179"/>
      <c r="Q40" s="179"/>
      <c r="R40" s="179"/>
      <c r="S40" s="179"/>
      <c r="T40" s="179"/>
      <c r="U40" s="179"/>
      <c r="V40" s="179"/>
      <c r="W40" s="179"/>
      <c r="X40" s="179"/>
      <c r="Y40" s="179"/>
      <c r="Z40" s="179"/>
      <c r="AA40" s="179"/>
      <c r="AB40" s="179"/>
      <c r="AC40" s="179"/>
      <c r="AD40" s="179"/>
      <c r="AE40" s="179"/>
      <c r="AF40" s="179"/>
      <c r="AG40" s="192"/>
      <c r="AH40" s="132"/>
      <c r="AI40" s="133"/>
      <c r="AJ40" s="169"/>
      <c r="AK40" s="169"/>
      <c r="AL40" s="169"/>
      <c r="AM40" s="169"/>
    </row>
    <row r="41" spans="2:41">
      <c r="B41" s="132" t="s">
        <v>84</v>
      </c>
      <c r="C41" s="132" t="s">
        <v>106</v>
      </c>
      <c r="D41" s="132" t="s">
        <v>106</v>
      </c>
      <c r="E41" s="132" t="s">
        <v>106</v>
      </c>
      <c r="F41" s="132" t="s">
        <v>107</v>
      </c>
      <c r="G41" s="132" t="s">
        <v>107</v>
      </c>
      <c r="H41" s="132"/>
      <c r="I41" s="132"/>
      <c r="J41" s="132"/>
      <c r="K41" s="132"/>
      <c r="L41" s="132"/>
      <c r="M41" s="132" t="s">
        <v>107</v>
      </c>
      <c r="N41" s="132" t="s">
        <v>107</v>
      </c>
      <c r="O41" s="132"/>
      <c r="P41" s="132"/>
      <c r="Q41" s="132"/>
      <c r="R41" s="132"/>
      <c r="S41" s="132"/>
      <c r="T41" s="132" t="s">
        <v>107</v>
      </c>
      <c r="U41" s="132" t="s">
        <v>107</v>
      </c>
      <c r="V41" s="132"/>
      <c r="W41" s="132"/>
      <c r="X41" s="132"/>
      <c r="Y41" s="132"/>
      <c r="Z41" s="132"/>
      <c r="AA41" s="132" t="s">
        <v>107</v>
      </c>
      <c r="AB41" s="132" t="s">
        <v>107</v>
      </c>
      <c r="AC41" s="132"/>
      <c r="AD41" s="132"/>
      <c r="AE41" s="132"/>
      <c r="AF41" s="132"/>
      <c r="AG41" s="132"/>
      <c r="AH41" s="132">
        <f>COUNTIF(C41:AG41,"○")</f>
        <v>8</v>
      </c>
      <c r="AI41" s="137">
        <f>AK41-AJ41</f>
        <v>45685</v>
      </c>
      <c r="AJ41" s="132">
        <f>COUNTIF(C41:AG41,"×")</f>
        <v>3</v>
      </c>
      <c r="AK41" s="195">
        <f>MAX(AC35:AG35)</f>
        <v>45688</v>
      </c>
      <c r="AL41" s="132">
        <v>6</v>
      </c>
      <c r="AM41" s="132" t="str">
        <f>IF(AH41&gt;=AL41,"○","×")</f>
        <v>○</v>
      </c>
    </row>
    <row r="42" spans="2:41" ht="27" customHeight="1"/>
    <row r="43" spans="2:41" ht="18.75" customHeight="1">
      <c r="B43" s="132" t="s">
        <v>79</v>
      </c>
      <c r="C43" s="136">
        <f>DATE($AD$4,$AE$4+4,1)</f>
        <v>45689</v>
      </c>
      <c r="D43" s="146"/>
      <c r="E43" s="146"/>
      <c r="F43" s="146"/>
      <c r="G43" s="146"/>
      <c r="H43" s="146"/>
      <c r="I43" s="146"/>
      <c r="J43" s="146"/>
      <c r="K43" s="146"/>
      <c r="L43" s="146"/>
      <c r="M43" s="146"/>
      <c r="N43" s="146"/>
      <c r="O43" s="146"/>
      <c r="P43" s="146"/>
      <c r="Q43" s="146"/>
      <c r="R43" s="146"/>
      <c r="S43" s="146"/>
      <c r="T43" s="146"/>
      <c r="U43" s="146"/>
      <c r="V43" s="146"/>
      <c r="W43" s="146"/>
      <c r="X43" s="146"/>
      <c r="Y43" s="146"/>
      <c r="Z43" s="146"/>
      <c r="AA43" s="146"/>
      <c r="AB43" s="146"/>
      <c r="AC43" s="146"/>
      <c r="AD43" s="146"/>
      <c r="AE43" s="146"/>
      <c r="AF43" s="146"/>
      <c r="AG43" s="163"/>
      <c r="AH43" s="133" t="s">
        <v>94</v>
      </c>
      <c r="AI43" s="133" t="s">
        <v>95</v>
      </c>
      <c r="AJ43" s="169" t="s">
        <v>96</v>
      </c>
      <c r="AK43" s="169" t="s">
        <v>97</v>
      </c>
      <c r="AL43" s="169" t="s">
        <v>100</v>
      </c>
      <c r="AM43" s="169" t="s">
        <v>86</v>
      </c>
      <c r="AO43" s="173"/>
    </row>
    <row r="44" spans="2:41">
      <c r="B44" s="132" t="s">
        <v>81</v>
      </c>
      <c r="C44" s="137">
        <f>DATE($AD$4,$AE$4+4,1)</f>
        <v>45689</v>
      </c>
      <c r="D44" s="137">
        <f>DATE($AD$4,$AE$4+4,2)</f>
        <v>45690</v>
      </c>
      <c r="E44" s="137">
        <f>DATE($AD$4,$AE$4+4,3)</f>
        <v>45691</v>
      </c>
      <c r="F44" s="137">
        <f>DATE($AD$4,$AE$4+4,4)</f>
        <v>45692</v>
      </c>
      <c r="G44" s="137">
        <f>DATE($AD$4,$AE$4+4,5)</f>
        <v>45693</v>
      </c>
      <c r="H44" s="137">
        <f>DATE($AD$4,$AE$4+4,6)</f>
        <v>45694</v>
      </c>
      <c r="I44" s="137">
        <f>DATE($AD$4,$AE$4+4,7)</f>
        <v>45695</v>
      </c>
      <c r="J44" s="137">
        <f>DATE($AD$4,$AE$4+4,8)</f>
        <v>45696</v>
      </c>
      <c r="K44" s="137">
        <f>DATE($AD$4,$AE$4+4,9)</f>
        <v>45697</v>
      </c>
      <c r="L44" s="137">
        <f>DATE($AD$4,$AE$4+4,10)</f>
        <v>45698</v>
      </c>
      <c r="M44" s="137">
        <f>DATE($AD$4,$AE$4+4,11)</f>
        <v>45699</v>
      </c>
      <c r="N44" s="137">
        <f>DATE($AD$4,$AE$4+4,12)</f>
        <v>45700</v>
      </c>
      <c r="O44" s="137">
        <f>DATE($AD$4,$AE$4+4,13)</f>
        <v>45701</v>
      </c>
      <c r="P44" s="137">
        <f>DATE($AD$4,$AE$4+4,14)</f>
        <v>45702</v>
      </c>
      <c r="Q44" s="137">
        <f>DATE($AD$4,$AE$4+4,15)</f>
        <v>45703</v>
      </c>
      <c r="R44" s="137">
        <f>DATE($AD$4,$AE$4+4,16)</f>
        <v>45704</v>
      </c>
      <c r="S44" s="137">
        <f>DATE($AD$4,$AE$4+4,17)</f>
        <v>45705</v>
      </c>
      <c r="T44" s="137">
        <f>DATE($AD$4,$AE$4+4,18)</f>
        <v>45706</v>
      </c>
      <c r="U44" s="137">
        <f>DATE($AD$4,$AE$4+4,19)</f>
        <v>45707</v>
      </c>
      <c r="V44" s="137">
        <f>DATE($AD$4,$AE$4+4,20)</f>
        <v>45708</v>
      </c>
      <c r="W44" s="137">
        <f>DATE($AD$4,$AE$4+4,21)</f>
        <v>45709</v>
      </c>
      <c r="X44" s="137">
        <f>DATE($AD$4,$AE$4+4,22)</f>
        <v>45710</v>
      </c>
      <c r="Y44" s="137">
        <f>DATE($AD$4,$AE$4+4,23)</f>
        <v>45711</v>
      </c>
      <c r="Z44" s="137">
        <f>DATE($AD$4,$AE$4+4,24)</f>
        <v>45712</v>
      </c>
      <c r="AA44" s="137">
        <f>DATE($AD$4,$AE$4+4,25)</f>
        <v>45713</v>
      </c>
      <c r="AB44" s="137">
        <f>DATE($AD$4,$AE$4+4,26)</f>
        <v>45714</v>
      </c>
      <c r="AC44" s="137">
        <f>DATE($AD$4,$AE$4+4,27)</f>
        <v>45715</v>
      </c>
      <c r="AD44" s="137">
        <f>DATE($AD$4,$AE$4+4,28)</f>
        <v>45716</v>
      </c>
      <c r="AE44" s="137"/>
      <c r="AF44" s="137"/>
      <c r="AG44" s="137"/>
      <c r="AH44" s="132"/>
      <c r="AI44" s="133"/>
      <c r="AJ44" s="169"/>
      <c r="AK44" s="169"/>
      <c r="AL44" s="169"/>
      <c r="AM44" s="169"/>
    </row>
    <row r="45" spans="2:41" hidden="1">
      <c r="B45" s="132"/>
      <c r="C45" s="175">
        <f t="shared" ref="C45:AD45" si="8">WEEKDAY(C44)</f>
        <v>7</v>
      </c>
      <c r="D45" s="175">
        <f t="shared" si="8"/>
        <v>1</v>
      </c>
      <c r="E45" s="175">
        <f t="shared" si="8"/>
        <v>2</v>
      </c>
      <c r="F45" s="175">
        <f t="shared" si="8"/>
        <v>3</v>
      </c>
      <c r="G45" s="175">
        <f t="shared" si="8"/>
        <v>4</v>
      </c>
      <c r="H45" s="175">
        <f t="shared" si="8"/>
        <v>5</v>
      </c>
      <c r="I45" s="175">
        <f t="shared" si="8"/>
        <v>6</v>
      </c>
      <c r="J45" s="175">
        <f t="shared" si="8"/>
        <v>7</v>
      </c>
      <c r="K45" s="175">
        <f t="shared" si="8"/>
        <v>1</v>
      </c>
      <c r="L45" s="175">
        <f t="shared" si="8"/>
        <v>2</v>
      </c>
      <c r="M45" s="175">
        <f t="shared" si="8"/>
        <v>3</v>
      </c>
      <c r="N45" s="175">
        <f t="shared" si="8"/>
        <v>4</v>
      </c>
      <c r="O45" s="175">
        <f t="shared" si="8"/>
        <v>5</v>
      </c>
      <c r="P45" s="175">
        <f t="shared" si="8"/>
        <v>6</v>
      </c>
      <c r="Q45" s="175">
        <f t="shared" si="8"/>
        <v>7</v>
      </c>
      <c r="R45" s="175">
        <f t="shared" si="8"/>
        <v>1</v>
      </c>
      <c r="S45" s="175">
        <f t="shared" si="8"/>
        <v>2</v>
      </c>
      <c r="T45" s="175">
        <f t="shared" si="8"/>
        <v>3</v>
      </c>
      <c r="U45" s="175">
        <f t="shared" si="8"/>
        <v>4</v>
      </c>
      <c r="V45" s="175">
        <f t="shared" si="8"/>
        <v>5</v>
      </c>
      <c r="W45" s="175">
        <f t="shared" si="8"/>
        <v>6</v>
      </c>
      <c r="X45" s="175">
        <f t="shared" si="8"/>
        <v>7</v>
      </c>
      <c r="Y45" s="175">
        <f t="shared" si="8"/>
        <v>1</v>
      </c>
      <c r="Z45" s="175">
        <f t="shared" si="8"/>
        <v>2</v>
      </c>
      <c r="AA45" s="175">
        <f t="shared" si="8"/>
        <v>3</v>
      </c>
      <c r="AB45" s="175">
        <f t="shared" si="8"/>
        <v>4</v>
      </c>
      <c r="AC45" s="175">
        <f t="shared" si="8"/>
        <v>5</v>
      </c>
      <c r="AD45" s="175">
        <f t="shared" si="8"/>
        <v>6</v>
      </c>
      <c r="AE45" s="175"/>
      <c r="AF45" s="175"/>
      <c r="AG45" s="175"/>
      <c r="AH45" s="132"/>
      <c r="AI45" s="133"/>
      <c r="AJ45" s="169"/>
      <c r="AK45" s="169"/>
      <c r="AL45" s="169"/>
      <c r="AM45" s="169"/>
      <c r="AN45" s="87"/>
    </row>
    <row r="46" spans="2:41">
      <c r="B46" s="132" t="s">
        <v>82</v>
      </c>
      <c r="C46" s="138">
        <f t="shared" ref="C46:AD46" si="9">C44</f>
        <v>45689</v>
      </c>
      <c r="D46" s="138">
        <f t="shared" si="9"/>
        <v>45690</v>
      </c>
      <c r="E46" s="138">
        <f t="shared" si="9"/>
        <v>45691</v>
      </c>
      <c r="F46" s="138">
        <f t="shared" si="9"/>
        <v>45692</v>
      </c>
      <c r="G46" s="138">
        <f t="shared" si="9"/>
        <v>45693</v>
      </c>
      <c r="H46" s="138">
        <f t="shared" si="9"/>
        <v>45694</v>
      </c>
      <c r="I46" s="138">
        <f t="shared" si="9"/>
        <v>45695</v>
      </c>
      <c r="J46" s="138">
        <f t="shared" si="9"/>
        <v>45696</v>
      </c>
      <c r="K46" s="138">
        <f t="shared" si="9"/>
        <v>45697</v>
      </c>
      <c r="L46" s="138">
        <f t="shared" si="9"/>
        <v>45698</v>
      </c>
      <c r="M46" s="138">
        <f t="shared" si="9"/>
        <v>45699</v>
      </c>
      <c r="N46" s="138">
        <f t="shared" si="9"/>
        <v>45700</v>
      </c>
      <c r="O46" s="138">
        <f t="shared" si="9"/>
        <v>45701</v>
      </c>
      <c r="P46" s="138">
        <f t="shared" si="9"/>
        <v>45702</v>
      </c>
      <c r="Q46" s="138">
        <f t="shared" si="9"/>
        <v>45703</v>
      </c>
      <c r="R46" s="138">
        <f t="shared" si="9"/>
        <v>45704</v>
      </c>
      <c r="S46" s="138">
        <f t="shared" si="9"/>
        <v>45705</v>
      </c>
      <c r="T46" s="138">
        <f t="shared" si="9"/>
        <v>45706</v>
      </c>
      <c r="U46" s="138">
        <f t="shared" si="9"/>
        <v>45707</v>
      </c>
      <c r="V46" s="138">
        <f t="shared" si="9"/>
        <v>45708</v>
      </c>
      <c r="W46" s="138">
        <f t="shared" si="9"/>
        <v>45709</v>
      </c>
      <c r="X46" s="138">
        <f t="shared" si="9"/>
        <v>45710</v>
      </c>
      <c r="Y46" s="138">
        <f t="shared" si="9"/>
        <v>45711</v>
      </c>
      <c r="Z46" s="138">
        <f t="shared" si="9"/>
        <v>45712</v>
      </c>
      <c r="AA46" s="138">
        <f t="shared" si="9"/>
        <v>45713</v>
      </c>
      <c r="AB46" s="138">
        <f t="shared" si="9"/>
        <v>45714</v>
      </c>
      <c r="AC46" s="138">
        <f t="shared" si="9"/>
        <v>45715</v>
      </c>
      <c r="AD46" s="138">
        <f t="shared" si="9"/>
        <v>45716</v>
      </c>
      <c r="AE46" s="138"/>
      <c r="AF46" s="138"/>
      <c r="AG46" s="138"/>
      <c r="AH46" s="132"/>
      <c r="AI46" s="133"/>
      <c r="AJ46" s="169"/>
      <c r="AK46" s="169"/>
      <c r="AL46" s="169"/>
      <c r="AM46" s="169"/>
      <c r="AN46" s="87"/>
    </row>
    <row r="47" spans="2:41" ht="27" customHeight="1">
      <c r="B47" s="133" t="s">
        <v>83</v>
      </c>
      <c r="C47" s="178"/>
      <c r="D47" s="178"/>
      <c r="E47" s="178"/>
      <c r="F47" s="178"/>
      <c r="G47" s="178"/>
      <c r="H47" s="178"/>
      <c r="I47" s="178"/>
      <c r="J47" s="178"/>
      <c r="K47" s="178"/>
      <c r="L47" s="178"/>
      <c r="M47" s="180"/>
      <c r="N47" s="176" t="s">
        <v>109</v>
      </c>
      <c r="O47" s="178"/>
      <c r="P47" s="178"/>
      <c r="Q47" s="178"/>
      <c r="R47" s="178"/>
      <c r="S47" s="178"/>
      <c r="T47" s="178"/>
      <c r="U47" s="178"/>
      <c r="V47" s="178"/>
      <c r="W47" s="178"/>
      <c r="X47" s="178"/>
      <c r="Y47" s="178"/>
      <c r="Z47" s="178"/>
      <c r="AA47" s="178"/>
      <c r="AB47" s="178"/>
      <c r="AC47" s="178"/>
      <c r="AD47" s="178"/>
      <c r="AE47" s="178"/>
      <c r="AF47" s="178"/>
      <c r="AG47" s="192"/>
      <c r="AH47" s="132"/>
      <c r="AI47" s="133"/>
      <c r="AJ47" s="169"/>
      <c r="AK47" s="169"/>
      <c r="AL47" s="169"/>
      <c r="AM47" s="169"/>
    </row>
    <row r="48" spans="2:41" ht="27" customHeight="1">
      <c r="B48" s="132"/>
      <c r="C48" s="179"/>
      <c r="D48" s="179"/>
      <c r="E48" s="179"/>
      <c r="F48" s="179"/>
      <c r="G48" s="179"/>
      <c r="H48" s="179"/>
      <c r="I48" s="179"/>
      <c r="J48" s="179"/>
      <c r="K48" s="179"/>
      <c r="L48" s="179"/>
      <c r="M48" s="181"/>
      <c r="N48" s="177"/>
      <c r="O48" s="179"/>
      <c r="P48" s="179"/>
      <c r="Q48" s="179"/>
      <c r="R48" s="179"/>
      <c r="S48" s="179"/>
      <c r="T48" s="179"/>
      <c r="U48" s="179"/>
      <c r="V48" s="179"/>
      <c r="W48" s="179"/>
      <c r="X48" s="179"/>
      <c r="Y48" s="179"/>
      <c r="Z48" s="179"/>
      <c r="AA48" s="179"/>
      <c r="AB48" s="179"/>
      <c r="AC48" s="179"/>
      <c r="AD48" s="179"/>
      <c r="AE48" s="179"/>
      <c r="AF48" s="179"/>
      <c r="AG48" s="192"/>
      <c r="AH48" s="132"/>
      <c r="AI48" s="133"/>
      <c r="AJ48" s="169"/>
      <c r="AK48" s="169"/>
      <c r="AL48" s="169"/>
      <c r="AM48" s="169"/>
    </row>
    <row r="49" spans="2:41" ht="27" customHeight="1">
      <c r="B49" s="132"/>
      <c r="C49" s="179"/>
      <c r="D49" s="179"/>
      <c r="E49" s="179"/>
      <c r="F49" s="179"/>
      <c r="G49" s="179"/>
      <c r="H49" s="179"/>
      <c r="I49" s="179"/>
      <c r="J49" s="179"/>
      <c r="K49" s="179"/>
      <c r="L49" s="179"/>
      <c r="M49" s="181"/>
      <c r="N49" s="177"/>
      <c r="O49" s="179"/>
      <c r="P49" s="179"/>
      <c r="Q49" s="179"/>
      <c r="R49" s="179"/>
      <c r="S49" s="179"/>
      <c r="T49" s="179"/>
      <c r="U49" s="179"/>
      <c r="V49" s="179"/>
      <c r="W49" s="179"/>
      <c r="X49" s="179"/>
      <c r="Y49" s="179"/>
      <c r="Z49" s="179"/>
      <c r="AA49" s="179"/>
      <c r="AB49" s="179"/>
      <c r="AC49" s="179"/>
      <c r="AD49" s="179"/>
      <c r="AE49" s="179"/>
      <c r="AF49" s="179"/>
      <c r="AG49" s="192"/>
      <c r="AH49" s="132"/>
      <c r="AI49" s="133"/>
      <c r="AJ49" s="169"/>
      <c r="AK49" s="169"/>
      <c r="AL49" s="169"/>
      <c r="AM49" s="169"/>
    </row>
    <row r="50" spans="2:41">
      <c r="B50" s="132" t="s">
        <v>84</v>
      </c>
      <c r="C50" s="132" t="s">
        <v>107</v>
      </c>
      <c r="D50" s="132" t="s">
        <v>107</v>
      </c>
      <c r="E50" s="132"/>
      <c r="F50" s="132"/>
      <c r="G50" s="132"/>
      <c r="H50" s="132"/>
      <c r="I50" s="132"/>
      <c r="J50" s="132" t="s">
        <v>107</v>
      </c>
      <c r="K50" s="132" t="s">
        <v>107</v>
      </c>
      <c r="L50" s="132"/>
      <c r="M50" s="132"/>
      <c r="N50" s="132" t="s">
        <v>106</v>
      </c>
      <c r="O50" s="132" t="s">
        <v>106</v>
      </c>
      <c r="P50" s="132" t="s">
        <v>106</v>
      </c>
      <c r="Q50" s="132" t="s">
        <v>106</v>
      </c>
      <c r="R50" s="132" t="s">
        <v>106</v>
      </c>
      <c r="S50" s="132" t="s">
        <v>106</v>
      </c>
      <c r="T50" s="132" t="s">
        <v>106</v>
      </c>
      <c r="U50" s="132"/>
      <c r="V50" s="132"/>
      <c r="W50" s="132"/>
      <c r="X50" s="132" t="s">
        <v>107</v>
      </c>
      <c r="Y50" s="132" t="s">
        <v>107</v>
      </c>
      <c r="Z50" s="132"/>
      <c r="AA50" s="132"/>
      <c r="AB50" s="132"/>
      <c r="AC50" s="132"/>
      <c r="AD50" s="132"/>
      <c r="AE50" s="132"/>
      <c r="AF50" s="132"/>
      <c r="AG50" s="132"/>
      <c r="AH50" s="132">
        <f>COUNTIF(C50:AG50,"○")</f>
        <v>6</v>
      </c>
      <c r="AI50" s="137">
        <f>AK50-AJ50</f>
        <v>45709</v>
      </c>
      <c r="AJ50" s="132">
        <f>COUNTIF(C50:AG50,"×")</f>
        <v>7</v>
      </c>
      <c r="AK50" s="195">
        <f>MAX(AC44:AG44)</f>
        <v>45716</v>
      </c>
      <c r="AL50" s="132">
        <v>6</v>
      </c>
      <c r="AM50" s="132" t="str">
        <f>IF(AH50&gt;=AL50,"○","×")</f>
        <v>○</v>
      </c>
      <c r="AN50" s="173"/>
    </row>
    <row r="51" spans="2:41" ht="27" customHeight="1"/>
    <row r="52" spans="2:41" ht="18.75" customHeight="1">
      <c r="B52" s="132" t="s">
        <v>79</v>
      </c>
      <c r="C52" s="136">
        <f>DATE($AD$4,$AE$4+5,1)</f>
        <v>45717</v>
      </c>
      <c r="D52" s="146"/>
      <c r="E52" s="146"/>
      <c r="F52" s="146"/>
      <c r="G52" s="146"/>
      <c r="H52" s="146"/>
      <c r="I52" s="146"/>
      <c r="J52" s="146"/>
      <c r="K52" s="146"/>
      <c r="L52" s="146"/>
      <c r="M52" s="146"/>
      <c r="N52" s="146"/>
      <c r="O52" s="146"/>
      <c r="P52" s="146"/>
      <c r="Q52" s="146"/>
      <c r="R52" s="146"/>
      <c r="S52" s="146"/>
      <c r="T52" s="146"/>
      <c r="U52" s="146"/>
      <c r="V52" s="146"/>
      <c r="W52" s="146"/>
      <c r="X52" s="146"/>
      <c r="Y52" s="146"/>
      <c r="Z52" s="146"/>
      <c r="AA52" s="146"/>
      <c r="AB52" s="146"/>
      <c r="AC52" s="146"/>
      <c r="AD52" s="146"/>
      <c r="AE52" s="146"/>
      <c r="AF52" s="146"/>
      <c r="AG52" s="163"/>
      <c r="AH52" s="133" t="s">
        <v>94</v>
      </c>
      <c r="AI52" s="133" t="s">
        <v>95</v>
      </c>
      <c r="AJ52" s="169" t="s">
        <v>96</v>
      </c>
      <c r="AK52" s="169" t="s">
        <v>97</v>
      </c>
      <c r="AL52" s="169" t="s">
        <v>100</v>
      </c>
      <c r="AM52" s="169" t="s">
        <v>86</v>
      </c>
      <c r="AO52" s="173"/>
    </row>
    <row r="53" spans="2:41">
      <c r="B53" s="132" t="s">
        <v>81</v>
      </c>
      <c r="C53" s="137">
        <f>DATE($AD$4,$AE$4+5,1)</f>
        <v>45717</v>
      </c>
      <c r="D53" s="137">
        <f>DATE($AD$4,$AE$4+5,2)</f>
        <v>45718</v>
      </c>
      <c r="E53" s="137">
        <f>DATE($AD$4,$AE$4+5,3)</f>
        <v>45719</v>
      </c>
      <c r="F53" s="137">
        <f>DATE($AD$4,$AE$4+5,4)</f>
        <v>45720</v>
      </c>
      <c r="G53" s="137">
        <f>DATE($AD$4,$AE$4+5,5)</f>
        <v>45721</v>
      </c>
      <c r="H53" s="137">
        <f>DATE($AD$4,$AE$4+5,6)</f>
        <v>45722</v>
      </c>
      <c r="I53" s="137">
        <f>DATE($AD$4,$AE$4+5,7)</f>
        <v>45723</v>
      </c>
      <c r="J53" s="137">
        <f>DATE($AD$4,$AE$4+5,8)</f>
        <v>45724</v>
      </c>
      <c r="K53" s="137">
        <f>DATE($AD$4,$AE$4+5,9)</f>
        <v>45725</v>
      </c>
      <c r="L53" s="137">
        <f>DATE($AD$4,$AE$4+5,10)</f>
        <v>45726</v>
      </c>
      <c r="M53" s="137">
        <f>DATE($AD$4,$AE$4+5,11)</f>
        <v>45727</v>
      </c>
      <c r="N53" s="137">
        <f>DATE($AD$4,$AE$4+5,12)</f>
        <v>45728</v>
      </c>
      <c r="O53" s="137">
        <f>DATE($AD$4,$AE$4+5,13)</f>
        <v>45729</v>
      </c>
      <c r="P53" s="137">
        <f>DATE($AD$4,$AE$4+5,14)</f>
        <v>45730</v>
      </c>
      <c r="Q53" s="137">
        <f>DATE($AD$4,$AE$4+5,15)</f>
        <v>45731</v>
      </c>
      <c r="R53" s="137">
        <f>DATE($AD$4,$AE$4+5,16)</f>
        <v>45732</v>
      </c>
      <c r="S53" s="137">
        <f>DATE($AD$4,$AE$4+5,17)</f>
        <v>45733</v>
      </c>
      <c r="T53" s="137">
        <f>DATE($AD$4,$AE$4+5,18)</f>
        <v>45734</v>
      </c>
      <c r="U53" s="137">
        <f>DATE($AD$4,$AE$4+5,19)</f>
        <v>45735</v>
      </c>
      <c r="V53" s="137">
        <f>DATE($AD$4,$AE$4+5,20)</f>
        <v>45736</v>
      </c>
      <c r="W53" s="137">
        <f>DATE($AD$4,$AE$4+5,21)</f>
        <v>45737</v>
      </c>
      <c r="X53" s="137">
        <f>DATE($AD$4,$AE$4+5,22)</f>
        <v>45738</v>
      </c>
      <c r="Y53" s="137">
        <f>DATE($AD$4,$AE$4+5,23)</f>
        <v>45739</v>
      </c>
      <c r="Z53" s="137">
        <f>DATE($AD$4,$AE$4+5,24)</f>
        <v>45740</v>
      </c>
      <c r="AA53" s="137">
        <f>DATE($AD$4,$AE$4+5,25)</f>
        <v>45741</v>
      </c>
      <c r="AB53" s="137">
        <f>DATE($AD$4,$AE$4+5,26)</f>
        <v>45742</v>
      </c>
      <c r="AC53" s="137">
        <f>DATE($AD$4,$AE$4+5,27)</f>
        <v>45743</v>
      </c>
      <c r="AD53" s="137">
        <f>DATE($AD$4,$AE$4+5,28)</f>
        <v>45744</v>
      </c>
      <c r="AE53" s="137">
        <f>DATE($AD$4,$AE$4+5,29)</f>
        <v>45745</v>
      </c>
      <c r="AF53" s="137">
        <f>DATE($AD$4,$AE$4+5,30)</f>
        <v>45746</v>
      </c>
      <c r="AG53" s="137">
        <f>DATE($AD$4,$AE$4+5,31)</f>
        <v>45747</v>
      </c>
      <c r="AH53" s="132"/>
      <c r="AI53" s="133"/>
      <c r="AJ53" s="169"/>
      <c r="AK53" s="169"/>
      <c r="AL53" s="169"/>
      <c r="AM53" s="169"/>
    </row>
    <row r="54" spans="2:41" hidden="1">
      <c r="B54" s="132"/>
      <c r="C54" s="175">
        <f t="shared" ref="C54:AG54" si="10">WEEKDAY(C53)</f>
        <v>7</v>
      </c>
      <c r="D54" s="175">
        <f t="shared" si="10"/>
        <v>1</v>
      </c>
      <c r="E54" s="175">
        <f t="shared" si="10"/>
        <v>2</v>
      </c>
      <c r="F54" s="175">
        <f t="shared" si="10"/>
        <v>3</v>
      </c>
      <c r="G54" s="175">
        <f t="shared" si="10"/>
        <v>4</v>
      </c>
      <c r="H54" s="175">
        <f t="shared" si="10"/>
        <v>5</v>
      </c>
      <c r="I54" s="175">
        <f t="shared" si="10"/>
        <v>6</v>
      </c>
      <c r="J54" s="175">
        <f t="shared" si="10"/>
        <v>7</v>
      </c>
      <c r="K54" s="175">
        <f t="shared" si="10"/>
        <v>1</v>
      </c>
      <c r="L54" s="175">
        <f t="shared" si="10"/>
        <v>2</v>
      </c>
      <c r="M54" s="175">
        <f t="shared" si="10"/>
        <v>3</v>
      </c>
      <c r="N54" s="175">
        <f t="shared" si="10"/>
        <v>4</v>
      </c>
      <c r="O54" s="175">
        <f t="shared" si="10"/>
        <v>5</v>
      </c>
      <c r="P54" s="175">
        <f t="shared" si="10"/>
        <v>6</v>
      </c>
      <c r="Q54" s="175">
        <f t="shared" si="10"/>
        <v>7</v>
      </c>
      <c r="R54" s="175">
        <f t="shared" si="10"/>
        <v>1</v>
      </c>
      <c r="S54" s="175">
        <f t="shared" si="10"/>
        <v>2</v>
      </c>
      <c r="T54" s="175">
        <f t="shared" si="10"/>
        <v>3</v>
      </c>
      <c r="U54" s="175">
        <f t="shared" si="10"/>
        <v>4</v>
      </c>
      <c r="V54" s="175">
        <f t="shared" si="10"/>
        <v>5</v>
      </c>
      <c r="W54" s="175">
        <f t="shared" si="10"/>
        <v>6</v>
      </c>
      <c r="X54" s="175">
        <f t="shared" si="10"/>
        <v>7</v>
      </c>
      <c r="Y54" s="175">
        <f t="shared" si="10"/>
        <v>1</v>
      </c>
      <c r="Z54" s="175">
        <f t="shared" si="10"/>
        <v>2</v>
      </c>
      <c r="AA54" s="175">
        <f t="shared" si="10"/>
        <v>3</v>
      </c>
      <c r="AB54" s="175">
        <f t="shared" si="10"/>
        <v>4</v>
      </c>
      <c r="AC54" s="175">
        <f t="shared" si="10"/>
        <v>5</v>
      </c>
      <c r="AD54" s="175">
        <f t="shared" si="10"/>
        <v>6</v>
      </c>
      <c r="AE54" s="175">
        <f t="shared" si="10"/>
        <v>7</v>
      </c>
      <c r="AF54" s="175">
        <f t="shared" si="10"/>
        <v>1</v>
      </c>
      <c r="AG54" s="175">
        <f t="shared" si="10"/>
        <v>2</v>
      </c>
      <c r="AH54" s="132"/>
      <c r="AI54" s="133"/>
      <c r="AJ54" s="169"/>
      <c r="AK54" s="169"/>
      <c r="AL54" s="169"/>
      <c r="AM54" s="169"/>
      <c r="AN54" s="87"/>
    </row>
    <row r="55" spans="2:41">
      <c r="B55" s="132" t="s">
        <v>82</v>
      </c>
      <c r="C55" s="138">
        <f t="shared" ref="C55:AG55" si="11">C53</f>
        <v>45717</v>
      </c>
      <c r="D55" s="138">
        <f t="shared" si="11"/>
        <v>45718</v>
      </c>
      <c r="E55" s="138">
        <f t="shared" si="11"/>
        <v>45719</v>
      </c>
      <c r="F55" s="138">
        <f t="shared" si="11"/>
        <v>45720</v>
      </c>
      <c r="G55" s="138">
        <f t="shared" si="11"/>
        <v>45721</v>
      </c>
      <c r="H55" s="138">
        <f t="shared" si="11"/>
        <v>45722</v>
      </c>
      <c r="I55" s="138">
        <f t="shared" si="11"/>
        <v>45723</v>
      </c>
      <c r="J55" s="138">
        <f t="shared" si="11"/>
        <v>45724</v>
      </c>
      <c r="K55" s="138">
        <f t="shared" si="11"/>
        <v>45725</v>
      </c>
      <c r="L55" s="138">
        <f t="shared" si="11"/>
        <v>45726</v>
      </c>
      <c r="M55" s="138">
        <f t="shared" si="11"/>
        <v>45727</v>
      </c>
      <c r="N55" s="138">
        <f t="shared" si="11"/>
        <v>45728</v>
      </c>
      <c r="O55" s="138">
        <f t="shared" si="11"/>
        <v>45729</v>
      </c>
      <c r="P55" s="138">
        <f t="shared" si="11"/>
        <v>45730</v>
      </c>
      <c r="Q55" s="138">
        <f t="shared" si="11"/>
        <v>45731</v>
      </c>
      <c r="R55" s="138">
        <f t="shared" si="11"/>
        <v>45732</v>
      </c>
      <c r="S55" s="138">
        <f t="shared" si="11"/>
        <v>45733</v>
      </c>
      <c r="T55" s="138">
        <f t="shared" si="11"/>
        <v>45734</v>
      </c>
      <c r="U55" s="138">
        <f t="shared" si="11"/>
        <v>45735</v>
      </c>
      <c r="V55" s="138">
        <f t="shared" si="11"/>
        <v>45736</v>
      </c>
      <c r="W55" s="138">
        <f t="shared" si="11"/>
        <v>45737</v>
      </c>
      <c r="X55" s="138">
        <f t="shared" si="11"/>
        <v>45738</v>
      </c>
      <c r="Y55" s="138">
        <f t="shared" si="11"/>
        <v>45739</v>
      </c>
      <c r="Z55" s="138">
        <f t="shared" si="11"/>
        <v>45740</v>
      </c>
      <c r="AA55" s="138">
        <f t="shared" si="11"/>
        <v>45741</v>
      </c>
      <c r="AB55" s="138">
        <f t="shared" si="11"/>
        <v>45742</v>
      </c>
      <c r="AC55" s="138">
        <f t="shared" si="11"/>
        <v>45743</v>
      </c>
      <c r="AD55" s="138">
        <f t="shared" si="11"/>
        <v>45744</v>
      </c>
      <c r="AE55" s="138">
        <f t="shared" si="11"/>
        <v>45745</v>
      </c>
      <c r="AF55" s="138">
        <f t="shared" si="11"/>
        <v>45746</v>
      </c>
      <c r="AG55" s="138">
        <f t="shared" si="11"/>
        <v>45747</v>
      </c>
      <c r="AH55" s="132"/>
      <c r="AI55" s="133"/>
      <c r="AJ55" s="169"/>
      <c r="AK55" s="169"/>
      <c r="AL55" s="169"/>
      <c r="AM55" s="169"/>
      <c r="AN55" s="87"/>
    </row>
    <row r="56" spans="2:41" ht="27" customHeight="1">
      <c r="B56" s="133" t="s">
        <v>83</v>
      </c>
      <c r="C56" s="180"/>
      <c r="D56" s="178"/>
      <c r="E56" s="178"/>
      <c r="F56" s="178"/>
      <c r="G56" s="178"/>
      <c r="H56" s="178"/>
      <c r="I56" s="178"/>
      <c r="J56" s="178"/>
      <c r="K56" s="178"/>
      <c r="L56" s="178"/>
      <c r="M56" s="178"/>
      <c r="N56" s="178"/>
      <c r="O56" s="176" t="s">
        <v>110</v>
      </c>
      <c r="P56" s="178"/>
      <c r="Q56" s="180"/>
      <c r="R56" s="178"/>
      <c r="S56" s="178"/>
      <c r="T56" s="178"/>
      <c r="U56" s="178"/>
      <c r="V56" s="178"/>
      <c r="W56" s="182"/>
      <c r="X56" s="178"/>
      <c r="Y56" s="178"/>
      <c r="Z56" s="178"/>
      <c r="AA56" s="178"/>
      <c r="AB56" s="178"/>
      <c r="AC56" s="178"/>
      <c r="AD56" s="178"/>
      <c r="AE56" s="178"/>
      <c r="AF56" s="178"/>
      <c r="AG56" s="192"/>
      <c r="AH56" s="132"/>
      <c r="AI56" s="133"/>
      <c r="AJ56" s="169"/>
      <c r="AK56" s="169"/>
      <c r="AL56" s="169"/>
      <c r="AM56" s="169"/>
    </row>
    <row r="57" spans="2:41" ht="27" customHeight="1">
      <c r="B57" s="132"/>
      <c r="C57" s="181"/>
      <c r="D57" s="179"/>
      <c r="E57" s="179"/>
      <c r="F57" s="179"/>
      <c r="G57" s="179"/>
      <c r="H57" s="179"/>
      <c r="I57" s="179"/>
      <c r="J57" s="179"/>
      <c r="K57" s="179"/>
      <c r="L57" s="179"/>
      <c r="M57" s="179"/>
      <c r="N57" s="179"/>
      <c r="O57" s="177"/>
      <c r="P57" s="179"/>
      <c r="Q57" s="181"/>
      <c r="R57" s="179"/>
      <c r="S57" s="179"/>
      <c r="T57" s="179"/>
      <c r="U57" s="179"/>
      <c r="V57" s="179"/>
      <c r="W57" s="179"/>
      <c r="X57" s="179"/>
      <c r="Y57" s="179"/>
      <c r="Z57" s="179"/>
      <c r="AA57" s="179"/>
      <c r="AB57" s="179"/>
      <c r="AC57" s="179"/>
      <c r="AD57" s="179"/>
      <c r="AE57" s="179"/>
      <c r="AF57" s="179"/>
      <c r="AG57" s="192"/>
      <c r="AH57" s="132"/>
      <c r="AI57" s="133"/>
      <c r="AJ57" s="169"/>
      <c r="AK57" s="169"/>
      <c r="AL57" s="169"/>
      <c r="AM57" s="169"/>
    </row>
    <row r="58" spans="2:41" ht="27" customHeight="1">
      <c r="B58" s="132"/>
      <c r="C58" s="181"/>
      <c r="D58" s="179"/>
      <c r="E58" s="179"/>
      <c r="F58" s="179"/>
      <c r="G58" s="179"/>
      <c r="H58" s="179"/>
      <c r="I58" s="179"/>
      <c r="J58" s="179"/>
      <c r="K58" s="179"/>
      <c r="L58" s="179"/>
      <c r="M58" s="179"/>
      <c r="N58" s="179"/>
      <c r="O58" s="177"/>
      <c r="P58" s="179"/>
      <c r="Q58" s="181"/>
      <c r="R58" s="179"/>
      <c r="S58" s="179"/>
      <c r="T58" s="179"/>
      <c r="U58" s="179"/>
      <c r="V58" s="179"/>
      <c r="W58" s="179"/>
      <c r="X58" s="179"/>
      <c r="Y58" s="179"/>
      <c r="Z58" s="179"/>
      <c r="AA58" s="179"/>
      <c r="AB58" s="179"/>
      <c r="AC58" s="179"/>
      <c r="AD58" s="179"/>
      <c r="AE58" s="179"/>
      <c r="AF58" s="179"/>
      <c r="AG58" s="192"/>
      <c r="AH58" s="132"/>
      <c r="AI58" s="133"/>
      <c r="AJ58" s="169"/>
      <c r="AK58" s="169"/>
      <c r="AL58" s="169"/>
      <c r="AM58" s="169"/>
    </row>
    <row r="59" spans="2:41">
      <c r="B59" s="132" t="s">
        <v>84</v>
      </c>
      <c r="C59" s="132" t="s">
        <v>107</v>
      </c>
      <c r="D59" s="132" t="s">
        <v>107</v>
      </c>
      <c r="E59" s="132"/>
      <c r="F59" s="132"/>
      <c r="G59" s="132"/>
      <c r="H59" s="132"/>
      <c r="I59" s="132"/>
      <c r="J59" s="132" t="s">
        <v>107</v>
      </c>
      <c r="K59" s="132" t="s">
        <v>107</v>
      </c>
      <c r="L59" s="132"/>
      <c r="M59" s="132"/>
      <c r="N59" s="132"/>
      <c r="O59" s="132" t="s">
        <v>106</v>
      </c>
      <c r="P59" s="132" t="s">
        <v>106</v>
      </c>
      <c r="Q59" s="132" t="s">
        <v>106</v>
      </c>
      <c r="R59" s="132" t="s">
        <v>106</v>
      </c>
      <c r="S59" s="132" t="s">
        <v>106</v>
      </c>
      <c r="T59" s="132" t="s">
        <v>106</v>
      </c>
      <c r="U59" s="132" t="s">
        <v>106</v>
      </c>
      <c r="V59" s="132" t="s">
        <v>106</v>
      </c>
      <c r="W59" s="132" t="s">
        <v>106</v>
      </c>
      <c r="X59" s="132" t="s">
        <v>106</v>
      </c>
      <c r="Y59" s="132" t="s">
        <v>106</v>
      </c>
      <c r="Z59" s="132" t="s">
        <v>106</v>
      </c>
      <c r="AA59" s="132" t="s">
        <v>106</v>
      </c>
      <c r="AB59" s="132" t="s">
        <v>106</v>
      </c>
      <c r="AC59" s="132" t="s">
        <v>106</v>
      </c>
      <c r="AD59" s="132" t="s">
        <v>106</v>
      </c>
      <c r="AE59" s="132" t="s">
        <v>106</v>
      </c>
      <c r="AF59" s="132" t="s">
        <v>106</v>
      </c>
      <c r="AG59" s="132" t="s">
        <v>106</v>
      </c>
      <c r="AH59" s="132">
        <f>COUNTIF(C59:AG59,"○")</f>
        <v>4</v>
      </c>
      <c r="AI59" s="137">
        <f>AK59-AJ59</f>
        <v>45728</v>
      </c>
      <c r="AJ59" s="132">
        <f>COUNTIF(C59:AG59,"×")</f>
        <v>19</v>
      </c>
      <c r="AK59" s="195">
        <f>MAX(AC53:AG53)</f>
        <v>45747</v>
      </c>
      <c r="AL59" s="132">
        <v>4</v>
      </c>
      <c r="AM59" s="132" t="str">
        <f>IF(AH59&gt;=AL59,"○","×")</f>
        <v>○</v>
      </c>
    </row>
    <row r="60" spans="2:41" ht="25.5" customHeight="1"/>
    <row r="61" spans="2:41" ht="25.5" customHeight="1">
      <c r="X61" s="160" t="s">
        <v>86</v>
      </c>
      <c r="Y61" s="160"/>
      <c r="Z61" s="160"/>
      <c r="AA61" s="160"/>
      <c r="AB61" s="160"/>
      <c r="AC61" s="160" t="str">
        <f>IF(AND(AM14="○",AM23="○",AM32="○",AM41="○",AM50="○",AM59="○"),"達成","未達成")</f>
        <v>達成</v>
      </c>
      <c r="AD61" s="160"/>
      <c r="AE61" s="160"/>
      <c r="AF61" s="160"/>
      <c r="AG61" s="153"/>
      <c r="AH61" s="153"/>
      <c r="AI61" s="153"/>
      <c r="AL61" s="173"/>
    </row>
    <row r="62" spans="2:41" ht="25.5" customHeight="1">
      <c r="X62" s="153" t="s">
        <v>54</v>
      </c>
      <c r="Y62" s="153"/>
      <c r="Z62" s="153"/>
      <c r="AA62" s="153"/>
      <c r="AB62" s="153"/>
      <c r="AC62" s="153">
        <f>AH14+AH23+AH32+AH41+AH50+AH59</f>
        <v>41</v>
      </c>
      <c r="AD62" s="153"/>
      <c r="AE62" s="153"/>
      <c r="AF62" s="153"/>
      <c r="AG62" s="153" t="s">
        <v>91</v>
      </c>
      <c r="AH62" s="153"/>
      <c r="AI62" s="153"/>
      <c r="AL62" s="173"/>
    </row>
    <row r="63" spans="2:41" ht="25.5" customHeight="1">
      <c r="X63" s="153" t="s">
        <v>14</v>
      </c>
      <c r="Y63" s="153"/>
      <c r="Z63" s="153"/>
      <c r="AA63" s="153"/>
      <c r="AB63" s="153"/>
      <c r="AC63" s="153">
        <v>144</v>
      </c>
      <c r="AD63" s="153"/>
      <c r="AE63" s="153"/>
      <c r="AF63" s="153"/>
      <c r="AG63" s="153" t="s">
        <v>91</v>
      </c>
      <c r="AH63" s="153"/>
      <c r="AI63" s="153"/>
      <c r="AL63" s="173"/>
    </row>
    <row r="64" spans="2:41" ht="25.5" customHeight="1">
      <c r="X64" s="154" t="s">
        <v>87</v>
      </c>
      <c r="Y64" s="153"/>
      <c r="Z64" s="153"/>
      <c r="AA64" s="153"/>
      <c r="AB64" s="153"/>
      <c r="AC64" s="187">
        <f>ROUNDDOWN((AC62/AC63)*100,2)</f>
        <v>28.47</v>
      </c>
      <c r="AD64" s="187"/>
      <c r="AE64" s="187"/>
      <c r="AF64" s="187"/>
      <c r="AG64" s="161" t="s">
        <v>92</v>
      </c>
      <c r="AH64" s="161"/>
      <c r="AI64" s="161"/>
      <c r="AL64" s="173"/>
    </row>
    <row r="65" spans="3:41" ht="25.5" customHeight="1">
      <c r="X65" s="155" t="s">
        <v>80</v>
      </c>
      <c r="AL65" s="173"/>
      <c r="AO65" t="s">
        <v>102</v>
      </c>
    </row>
    <row r="66" spans="3:41" ht="25.5" customHeight="1">
      <c r="Z66" s="153" t="s">
        <v>88</v>
      </c>
      <c r="AA66" s="153"/>
      <c r="AB66" s="153"/>
      <c r="AC66" s="153"/>
      <c r="AD66" s="153"/>
      <c r="AE66" s="190" t="str">
        <f>IF(AND(AC61="達成"),AO65,IF(AC64&gt;28.5,AO66,IF(28.5&gt;AC64,AO67,)))</f>
        <v>月単位（4週8休以上）</v>
      </c>
      <c r="AF66" s="190"/>
      <c r="AG66" s="190"/>
      <c r="AH66" s="190"/>
      <c r="AI66" s="190"/>
      <c r="AL66" s="173"/>
      <c r="AN66" t="s">
        <v>72</v>
      </c>
      <c r="AO66" t="s">
        <v>103</v>
      </c>
    </row>
    <row r="67" spans="3:41">
      <c r="AL67" s="173"/>
      <c r="AN67" t="s">
        <v>101</v>
      </c>
      <c r="AO67" t="s">
        <v>104</v>
      </c>
    </row>
    <row r="68" spans="3:41" ht="19.8">
      <c r="AE68" s="191"/>
    </row>
    <row r="69" spans="3:41" ht="19.8">
      <c r="P69" s="185"/>
      <c r="Q69" s="185"/>
      <c r="R69" s="185"/>
      <c r="S69" s="185"/>
      <c r="T69" s="185"/>
      <c r="U69" s="185"/>
      <c r="V69" s="185"/>
      <c r="W69" s="185"/>
      <c r="X69" s="185"/>
    </row>
    <row r="70" spans="3:41" ht="19.8">
      <c r="P70" s="185"/>
      <c r="Q70" s="185"/>
      <c r="R70" s="185"/>
      <c r="S70" s="185"/>
      <c r="T70" s="185"/>
      <c r="U70" s="185"/>
      <c r="V70" s="185"/>
      <c r="W70" s="185"/>
      <c r="X70" s="185"/>
    </row>
    <row r="71" spans="3:41" ht="19.8">
      <c r="P71" s="185"/>
      <c r="Q71" s="185"/>
      <c r="R71" s="185"/>
      <c r="S71" s="185"/>
      <c r="T71" s="186"/>
      <c r="U71" s="186"/>
      <c r="V71" s="186"/>
      <c r="W71" s="185"/>
      <c r="X71" s="185"/>
    </row>
    <row r="72" spans="3:41">
      <c r="C72">
        <f t="shared" ref="C72:AG72" si="12">WEEKDAY(C8)</f>
        <v>3</v>
      </c>
      <c r="D72">
        <f t="shared" si="12"/>
        <v>4</v>
      </c>
      <c r="E72">
        <f t="shared" si="12"/>
        <v>5</v>
      </c>
      <c r="F72">
        <f t="shared" si="12"/>
        <v>6</v>
      </c>
      <c r="G72">
        <f t="shared" si="12"/>
        <v>7</v>
      </c>
      <c r="H72">
        <f t="shared" si="12"/>
        <v>1</v>
      </c>
      <c r="I72">
        <f t="shared" si="12"/>
        <v>2</v>
      </c>
      <c r="J72">
        <f t="shared" si="12"/>
        <v>3</v>
      </c>
      <c r="K72">
        <f t="shared" si="12"/>
        <v>4</v>
      </c>
      <c r="L72">
        <f t="shared" si="12"/>
        <v>5</v>
      </c>
      <c r="M72">
        <f t="shared" si="12"/>
        <v>6</v>
      </c>
      <c r="N72">
        <f t="shared" si="12"/>
        <v>7</v>
      </c>
      <c r="O72">
        <f t="shared" si="12"/>
        <v>1</v>
      </c>
      <c r="P72">
        <f t="shared" si="12"/>
        <v>2</v>
      </c>
      <c r="Q72">
        <f t="shared" si="12"/>
        <v>3</v>
      </c>
      <c r="R72">
        <f t="shared" si="12"/>
        <v>4</v>
      </c>
      <c r="S72">
        <f t="shared" si="12"/>
        <v>5</v>
      </c>
      <c r="T72">
        <f t="shared" si="12"/>
        <v>6</v>
      </c>
      <c r="U72">
        <f t="shared" si="12"/>
        <v>7</v>
      </c>
      <c r="V72">
        <f t="shared" si="12"/>
        <v>1</v>
      </c>
      <c r="W72">
        <f t="shared" si="12"/>
        <v>2</v>
      </c>
      <c r="X72">
        <f t="shared" si="12"/>
        <v>3</v>
      </c>
      <c r="Y72">
        <f t="shared" si="12"/>
        <v>4</v>
      </c>
      <c r="Z72">
        <f t="shared" si="12"/>
        <v>5</v>
      </c>
      <c r="AA72">
        <f t="shared" si="12"/>
        <v>6</v>
      </c>
      <c r="AB72">
        <f t="shared" si="12"/>
        <v>7</v>
      </c>
      <c r="AC72">
        <f t="shared" si="12"/>
        <v>1</v>
      </c>
      <c r="AD72">
        <f t="shared" si="12"/>
        <v>2</v>
      </c>
      <c r="AE72">
        <f t="shared" si="12"/>
        <v>3</v>
      </c>
      <c r="AF72">
        <f t="shared" si="12"/>
        <v>4</v>
      </c>
      <c r="AG72">
        <f t="shared" si="12"/>
        <v>5</v>
      </c>
      <c r="AH72">
        <f>COUNTIF(C72:AG72,7)+COUNTIF(C72:AG72,1)</f>
        <v>8</v>
      </c>
    </row>
    <row r="73" spans="3:41">
      <c r="C73">
        <f t="shared" ref="C73:AG73" si="13">WEEKDAY(C17)</f>
        <v>6</v>
      </c>
      <c r="D73">
        <f t="shared" si="13"/>
        <v>7</v>
      </c>
      <c r="E73">
        <f t="shared" si="13"/>
        <v>1</v>
      </c>
      <c r="F73">
        <f t="shared" si="13"/>
        <v>2</v>
      </c>
      <c r="G73">
        <f t="shared" si="13"/>
        <v>3</v>
      </c>
      <c r="H73">
        <f t="shared" si="13"/>
        <v>4</v>
      </c>
      <c r="I73">
        <f t="shared" si="13"/>
        <v>5</v>
      </c>
      <c r="J73">
        <f t="shared" si="13"/>
        <v>6</v>
      </c>
      <c r="K73">
        <f t="shared" si="13"/>
        <v>7</v>
      </c>
      <c r="L73">
        <f t="shared" si="13"/>
        <v>1</v>
      </c>
      <c r="M73">
        <f t="shared" si="13"/>
        <v>2</v>
      </c>
      <c r="N73">
        <f t="shared" si="13"/>
        <v>3</v>
      </c>
      <c r="O73">
        <f t="shared" si="13"/>
        <v>4</v>
      </c>
      <c r="P73">
        <f t="shared" si="13"/>
        <v>5</v>
      </c>
      <c r="Q73">
        <f t="shared" si="13"/>
        <v>6</v>
      </c>
      <c r="R73">
        <f t="shared" si="13"/>
        <v>7</v>
      </c>
      <c r="S73">
        <f t="shared" si="13"/>
        <v>1</v>
      </c>
      <c r="T73">
        <f t="shared" si="13"/>
        <v>2</v>
      </c>
      <c r="U73">
        <f t="shared" si="13"/>
        <v>3</v>
      </c>
      <c r="V73">
        <f t="shared" si="13"/>
        <v>4</v>
      </c>
      <c r="W73">
        <f t="shared" si="13"/>
        <v>5</v>
      </c>
      <c r="X73">
        <f t="shared" si="13"/>
        <v>6</v>
      </c>
      <c r="Y73">
        <f t="shared" si="13"/>
        <v>7</v>
      </c>
      <c r="Z73">
        <f t="shared" si="13"/>
        <v>1</v>
      </c>
      <c r="AA73">
        <f t="shared" si="13"/>
        <v>2</v>
      </c>
      <c r="AB73">
        <f t="shared" si="13"/>
        <v>3</v>
      </c>
      <c r="AC73">
        <f t="shared" si="13"/>
        <v>4</v>
      </c>
      <c r="AD73">
        <f t="shared" si="13"/>
        <v>5</v>
      </c>
      <c r="AE73">
        <f t="shared" si="13"/>
        <v>6</v>
      </c>
      <c r="AF73">
        <f t="shared" si="13"/>
        <v>7</v>
      </c>
      <c r="AG73">
        <f t="shared" si="13"/>
        <v>7</v>
      </c>
      <c r="AH73">
        <f>COUNTIF(C73:AG73,7)+COUNTIF(C73:AG73,1)</f>
        <v>10</v>
      </c>
    </row>
  </sheetData>
  <mergeCells count="248">
    <mergeCell ref="C7:AG7"/>
    <mergeCell ref="C16:AG16"/>
    <mergeCell ref="C25:AG25"/>
    <mergeCell ref="C34:AG34"/>
    <mergeCell ref="C43:AG43"/>
    <mergeCell ref="C52:AG52"/>
    <mergeCell ref="X61:AB61"/>
    <mergeCell ref="AC61:AF61"/>
    <mergeCell ref="AG61:AI61"/>
    <mergeCell ref="X62:AB62"/>
    <mergeCell ref="AC62:AF62"/>
    <mergeCell ref="AG62:AI62"/>
    <mergeCell ref="X63:AB63"/>
    <mergeCell ref="AC63:AF63"/>
    <mergeCell ref="AG63:AI63"/>
    <mergeCell ref="X64:AB64"/>
    <mergeCell ref="AC64:AF64"/>
    <mergeCell ref="AG64:AI64"/>
    <mergeCell ref="Z66:AD66"/>
    <mergeCell ref="AE66:AI66"/>
    <mergeCell ref="B11:B13"/>
    <mergeCell ref="C11:C13"/>
    <mergeCell ref="D11:D13"/>
    <mergeCell ref="E11:E13"/>
    <mergeCell ref="F11:F13"/>
    <mergeCell ref="G11:G13"/>
    <mergeCell ref="H11:H13"/>
    <mergeCell ref="I11:I13"/>
    <mergeCell ref="J11:J13"/>
    <mergeCell ref="K11:K13"/>
    <mergeCell ref="L11:L13"/>
    <mergeCell ref="M11:M13"/>
    <mergeCell ref="N11:N13"/>
    <mergeCell ref="O11:O13"/>
    <mergeCell ref="P11:P13"/>
    <mergeCell ref="Q11:Q13"/>
    <mergeCell ref="R11:R13"/>
    <mergeCell ref="S11:S13"/>
    <mergeCell ref="T11:T13"/>
    <mergeCell ref="U11:U13"/>
    <mergeCell ref="V11:V13"/>
    <mergeCell ref="W11:W13"/>
    <mergeCell ref="X11:X13"/>
    <mergeCell ref="Y11:Y13"/>
    <mergeCell ref="Z11:Z13"/>
    <mergeCell ref="AA11:AA13"/>
    <mergeCell ref="AB11:AB13"/>
    <mergeCell ref="AC11:AC13"/>
    <mergeCell ref="AD11:AD13"/>
    <mergeCell ref="AE11:AE13"/>
    <mergeCell ref="AF11:AF13"/>
    <mergeCell ref="AG11:AG13"/>
    <mergeCell ref="B20:B22"/>
    <mergeCell ref="C20:C22"/>
    <mergeCell ref="D20:D22"/>
    <mergeCell ref="E20:E22"/>
    <mergeCell ref="F20:F22"/>
    <mergeCell ref="G20:G22"/>
    <mergeCell ref="H20:H22"/>
    <mergeCell ref="I20:I22"/>
    <mergeCell ref="J20:J22"/>
    <mergeCell ref="K20:K22"/>
    <mergeCell ref="L20:L22"/>
    <mergeCell ref="M20:M22"/>
    <mergeCell ref="N20:N22"/>
    <mergeCell ref="O20:O22"/>
    <mergeCell ref="P20:P22"/>
    <mergeCell ref="Q20:Q22"/>
    <mergeCell ref="R20:R22"/>
    <mergeCell ref="S20:S22"/>
    <mergeCell ref="T20:T22"/>
    <mergeCell ref="U20:U22"/>
    <mergeCell ref="V20:V22"/>
    <mergeCell ref="W20:W22"/>
    <mergeCell ref="X20:X22"/>
    <mergeCell ref="Y20:Y22"/>
    <mergeCell ref="Z20:Z22"/>
    <mergeCell ref="AA20:AA22"/>
    <mergeCell ref="AB20:AB22"/>
    <mergeCell ref="AC20:AC22"/>
    <mergeCell ref="AD20:AD22"/>
    <mergeCell ref="AE20:AE22"/>
    <mergeCell ref="AF20:AF22"/>
    <mergeCell ref="AG20:AG22"/>
    <mergeCell ref="B29:B31"/>
    <mergeCell ref="C29:C31"/>
    <mergeCell ref="D29:D31"/>
    <mergeCell ref="E29:E31"/>
    <mergeCell ref="F29:F31"/>
    <mergeCell ref="G29:G31"/>
    <mergeCell ref="H29:H31"/>
    <mergeCell ref="I29:I31"/>
    <mergeCell ref="J29:J31"/>
    <mergeCell ref="K29:K31"/>
    <mergeCell ref="L29:L31"/>
    <mergeCell ref="M29:M31"/>
    <mergeCell ref="N29:N31"/>
    <mergeCell ref="O29:O31"/>
    <mergeCell ref="P29:P31"/>
    <mergeCell ref="Q29:Q31"/>
    <mergeCell ref="R29:R31"/>
    <mergeCell ref="S29:S31"/>
    <mergeCell ref="T29:T31"/>
    <mergeCell ref="U29:U31"/>
    <mergeCell ref="V29:V31"/>
    <mergeCell ref="W29:W31"/>
    <mergeCell ref="X29:X31"/>
    <mergeCell ref="Y29:Y31"/>
    <mergeCell ref="Z29:Z31"/>
    <mergeCell ref="AA29:AA31"/>
    <mergeCell ref="AB29:AB31"/>
    <mergeCell ref="AC29:AC31"/>
    <mergeCell ref="AD29:AD31"/>
    <mergeCell ref="AE29:AE31"/>
    <mergeCell ref="AF29:AF31"/>
    <mergeCell ref="AG29:AG31"/>
    <mergeCell ref="B38:B40"/>
    <mergeCell ref="C38:C40"/>
    <mergeCell ref="D38:D40"/>
    <mergeCell ref="E38:E40"/>
    <mergeCell ref="F38:F40"/>
    <mergeCell ref="G38:G40"/>
    <mergeCell ref="H38:H40"/>
    <mergeCell ref="I38:I40"/>
    <mergeCell ref="J38:J40"/>
    <mergeCell ref="K38:K40"/>
    <mergeCell ref="L38:L40"/>
    <mergeCell ref="M38:M40"/>
    <mergeCell ref="N38:N40"/>
    <mergeCell ref="O38:O40"/>
    <mergeCell ref="P38:P40"/>
    <mergeCell ref="Q38:Q40"/>
    <mergeCell ref="R38:R40"/>
    <mergeCell ref="S38:S40"/>
    <mergeCell ref="T38:T40"/>
    <mergeCell ref="U38:U40"/>
    <mergeCell ref="V38:V40"/>
    <mergeCell ref="W38:W40"/>
    <mergeCell ref="X38:X40"/>
    <mergeCell ref="Y38:Y40"/>
    <mergeCell ref="Z38:Z40"/>
    <mergeCell ref="AA38:AA40"/>
    <mergeCell ref="AB38:AB40"/>
    <mergeCell ref="AC38:AC40"/>
    <mergeCell ref="AD38:AD40"/>
    <mergeCell ref="AE38:AE40"/>
    <mergeCell ref="AF38:AF40"/>
    <mergeCell ref="AG38:AG40"/>
    <mergeCell ref="B47:B49"/>
    <mergeCell ref="C47:C49"/>
    <mergeCell ref="D47:D49"/>
    <mergeCell ref="E47:E49"/>
    <mergeCell ref="F47:F49"/>
    <mergeCell ref="G47:G49"/>
    <mergeCell ref="H47:H49"/>
    <mergeCell ref="I47:I49"/>
    <mergeCell ref="J47:J49"/>
    <mergeCell ref="K47:K49"/>
    <mergeCell ref="L47:L49"/>
    <mergeCell ref="M47:M49"/>
    <mergeCell ref="N47:N49"/>
    <mergeCell ref="O47:O49"/>
    <mergeCell ref="P47:P49"/>
    <mergeCell ref="Q47:Q49"/>
    <mergeCell ref="R47:R49"/>
    <mergeCell ref="S47:S49"/>
    <mergeCell ref="T47:T49"/>
    <mergeCell ref="U47:U49"/>
    <mergeCell ref="V47:V49"/>
    <mergeCell ref="W47:W49"/>
    <mergeCell ref="X47:X49"/>
    <mergeCell ref="Y47:Y49"/>
    <mergeCell ref="Z47:Z49"/>
    <mergeCell ref="AA47:AA49"/>
    <mergeCell ref="AB47:AB49"/>
    <mergeCell ref="AC47:AC49"/>
    <mergeCell ref="AD47:AD49"/>
    <mergeCell ref="AE47:AE49"/>
    <mergeCell ref="AF47:AF49"/>
    <mergeCell ref="AG47:AG49"/>
    <mergeCell ref="B56:B58"/>
    <mergeCell ref="C56:C58"/>
    <mergeCell ref="D56:D58"/>
    <mergeCell ref="E56:E58"/>
    <mergeCell ref="F56:F58"/>
    <mergeCell ref="G56:G58"/>
    <mergeCell ref="H56:H58"/>
    <mergeCell ref="I56:I58"/>
    <mergeCell ref="J56:J58"/>
    <mergeCell ref="K56:K58"/>
    <mergeCell ref="L56:L58"/>
    <mergeCell ref="M56:M58"/>
    <mergeCell ref="N56:N58"/>
    <mergeCell ref="O56:O58"/>
    <mergeCell ref="P56:P58"/>
    <mergeCell ref="Q56:Q58"/>
    <mergeCell ref="R56:R58"/>
    <mergeCell ref="S56:S58"/>
    <mergeCell ref="T56:T58"/>
    <mergeCell ref="U56:U58"/>
    <mergeCell ref="V56:V58"/>
    <mergeCell ref="W56:W58"/>
    <mergeCell ref="X56:X58"/>
    <mergeCell ref="Y56:Y58"/>
    <mergeCell ref="Z56:Z58"/>
    <mergeCell ref="AA56:AA58"/>
    <mergeCell ref="AB56:AB58"/>
    <mergeCell ref="AC56:AC58"/>
    <mergeCell ref="AD56:AD58"/>
    <mergeCell ref="AE56:AE58"/>
    <mergeCell ref="AF56:AF58"/>
    <mergeCell ref="AG56:AG58"/>
    <mergeCell ref="AH7:AH13"/>
    <mergeCell ref="AI7:AI13"/>
    <mergeCell ref="AJ7:AJ13"/>
    <mergeCell ref="AK7:AK13"/>
    <mergeCell ref="AL7:AL13"/>
    <mergeCell ref="AM7:AM13"/>
    <mergeCell ref="AH16:AH22"/>
    <mergeCell ref="AI16:AI22"/>
    <mergeCell ref="AJ16:AJ22"/>
    <mergeCell ref="AK16:AK22"/>
    <mergeCell ref="AL16:AL22"/>
    <mergeCell ref="AM16:AM22"/>
    <mergeCell ref="AH25:AH31"/>
    <mergeCell ref="AI25:AI31"/>
    <mergeCell ref="AJ25:AJ31"/>
    <mergeCell ref="AK25:AK31"/>
    <mergeCell ref="AL25:AL31"/>
    <mergeCell ref="AM25:AM31"/>
    <mergeCell ref="AH34:AH40"/>
    <mergeCell ref="AI34:AI40"/>
    <mergeCell ref="AJ34:AJ40"/>
    <mergeCell ref="AK34:AK40"/>
    <mergeCell ref="AL34:AL40"/>
    <mergeCell ref="AM34:AM40"/>
    <mergeCell ref="AH43:AH49"/>
    <mergeCell ref="AI43:AI49"/>
    <mergeCell ref="AJ43:AJ49"/>
    <mergeCell ref="AK43:AK49"/>
    <mergeCell ref="AL43:AL49"/>
    <mergeCell ref="AM43:AM49"/>
    <mergeCell ref="AH52:AH58"/>
    <mergeCell ref="AI52:AI58"/>
    <mergeCell ref="AJ52:AJ58"/>
    <mergeCell ref="AK52:AK58"/>
    <mergeCell ref="AL52:AL58"/>
    <mergeCell ref="AM52:AM58"/>
  </mergeCells>
  <phoneticPr fontId="1"/>
  <conditionalFormatting sqref="C10:AG13">
    <cfRule type="expression" dxfId="11" priority="11">
      <formula>C$14="×"</formula>
    </cfRule>
    <cfRule type="expression" dxfId="10" priority="12">
      <formula>C$14="○"</formula>
    </cfRule>
  </conditionalFormatting>
  <conditionalFormatting sqref="C19:AG22">
    <cfRule type="expression" dxfId="9" priority="9">
      <formula>C$23="×"</formula>
    </cfRule>
    <cfRule type="expression" dxfId="8" priority="10">
      <formula>C$23="○"</formula>
    </cfRule>
  </conditionalFormatting>
  <conditionalFormatting sqref="C28:AG31">
    <cfRule type="expression" dxfId="7" priority="7">
      <formula>C$32="×"</formula>
    </cfRule>
    <cfRule type="expression" dxfId="6" priority="8">
      <formula>C$32="○"</formula>
    </cfRule>
  </conditionalFormatting>
  <conditionalFormatting sqref="C37:AG40">
    <cfRule type="expression" dxfId="5" priority="5">
      <formula>C$41="×"</formula>
    </cfRule>
    <cfRule type="expression" dxfId="4" priority="6">
      <formula>C$41="○"</formula>
    </cfRule>
  </conditionalFormatting>
  <conditionalFormatting sqref="C46:AG49">
    <cfRule type="expression" dxfId="3" priority="3">
      <formula>C$50="×"</formula>
    </cfRule>
    <cfRule type="expression" dxfId="2" priority="4">
      <formula>C$50="○"</formula>
    </cfRule>
  </conditionalFormatting>
  <conditionalFormatting sqref="C55:AG58">
    <cfRule type="expression" dxfId="1" priority="1">
      <formula>C$59="×"</formula>
    </cfRule>
    <cfRule type="expression" dxfId="0" priority="2">
      <formula>C$59="○"</formula>
    </cfRule>
  </conditionalFormatting>
  <dataValidations count="1">
    <dataValidation type="list" allowBlank="1" showDropDown="0" showInputMessage="1" showErrorMessage="1" sqref="AE66:AI66">
      <formula1>$AO$65:$AO$67</formula1>
    </dataValidation>
  </dataValidations>
  <pageMargins left="0.70866141732283472" right="0.70866141732283472" top="0.74803149606299213" bottom="0.74803149606299213" header="0.31496062992125984" footer="0.31496062992125984"/>
  <pageSetup paperSize="9" scale="45" fitToWidth="1" fitToHeight="1" orientation="portrait" usePrinterDefaults="1" r:id="rId1"/>
  <headerFooter>
    <oddHeader>&amp;R&amp;20（別紙２）</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dimension ref="A2:AAN9"/>
  <sheetViews>
    <sheetView topLeftCell="ZE1" workbookViewId="0">
      <selection activeCell="AAK12" sqref="AAK12"/>
    </sheetView>
  </sheetViews>
  <sheetFormatPr defaultRowHeight="18"/>
  <cols>
    <col min="2" max="2" width="9" bestFit="1" customWidth="1"/>
    <col min="3" max="685" width="3.8984375" customWidth="1"/>
    <col min="686" max="686" width="8.19921875" bestFit="1" customWidth="1"/>
    <col min="687" max="701" width="3.8984375" customWidth="1"/>
  </cols>
  <sheetData>
    <row r="2" spans="1:716">
      <c r="C2">
        <v>3</v>
      </c>
      <c r="D2">
        <v>4</v>
      </c>
      <c r="E2">
        <v>5</v>
      </c>
      <c r="F2">
        <v>6</v>
      </c>
      <c r="G2">
        <v>7</v>
      </c>
      <c r="H2">
        <v>8</v>
      </c>
      <c r="I2">
        <v>9</v>
      </c>
      <c r="J2">
        <v>10</v>
      </c>
      <c r="K2">
        <v>11</v>
      </c>
      <c r="L2">
        <v>12</v>
      </c>
      <c r="M2">
        <v>13</v>
      </c>
      <c r="N2">
        <v>14</v>
      </c>
      <c r="O2">
        <v>15</v>
      </c>
      <c r="P2">
        <v>16</v>
      </c>
      <c r="Q2">
        <v>17</v>
      </c>
      <c r="R2">
        <v>18</v>
      </c>
      <c r="S2">
        <v>19</v>
      </c>
      <c r="T2">
        <v>20</v>
      </c>
      <c r="U2">
        <v>21</v>
      </c>
      <c r="V2">
        <v>22</v>
      </c>
      <c r="W2">
        <v>23</v>
      </c>
      <c r="X2">
        <v>24</v>
      </c>
      <c r="Y2">
        <v>25</v>
      </c>
      <c r="Z2">
        <v>26</v>
      </c>
      <c r="AA2">
        <v>27</v>
      </c>
      <c r="AB2">
        <v>28</v>
      </c>
      <c r="AC2">
        <v>29</v>
      </c>
      <c r="AD2">
        <v>30</v>
      </c>
      <c r="AE2">
        <v>31</v>
      </c>
      <c r="AF2">
        <v>32</v>
      </c>
      <c r="AG2">
        <v>33</v>
      </c>
      <c r="AH2">
        <v>34</v>
      </c>
      <c r="AI2">
        <v>35</v>
      </c>
      <c r="AJ2">
        <v>36</v>
      </c>
      <c r="AK2">
        <v>37</v>
      </c>
      <c r="AL2">
        <v>38</v>
      </c>
      <c r="AM2">
        <v>39</v>
      </c>
      <c r="AN2">
        <v>40</v>
      </c>
      <c r="AO2">
        <v>41</v>
      </c>
      <c r="AP2">
        <v>42</v>
      </c>
      <c r="AQ2">
        <v>43</v>
      </c>
      <c r="AR2">
        <v>44</v>
      </c>
      <c r="AS2">
        <v>45</v>
      </c>
      <c r="AT2">
        <v>46</v>
      </c>
      <c r="AU2">
        <v>47</v>
      </c>
      <c r="AV2">
        <v>48</v>
      </c>
      <c r="AW2">
        <v>49</v>
      </c>
      <c r="AX2">
        <v>50</v>
      </c>
      <c r="AY2">
        <v>51</v>
      </c>
      <c r="AZ2">
        <v>52</v>
      </c>
      <c r="BA2">
        <v>53</v>
      </c>
      <c r="BB2">
        <v>54</v>
      </c>
      <c r="BC2">
        <v>55</v>
      </c>
      <c r="BD2">
        <v>56</v>
      </c>
      <c r="BE2">
        <v>57</v>
      </c>
      <c r="BF2">
        <v>58</v>
      </c>
      <c r="BG2">
        <v>59</v>
      </c>
      <c r="BH2">
        <v>60</v>
      </c>
      <c r="BI2">
        <v>61</v>
      </c>
      <c r="BJ2">
        <v>62</v>
      </c>
      <c r="BK2">
        <v>63</v>
      </c>
      <c r="BL2">
        <v>64</v>
      </c>
      <c r="BM2">
        <v>65</v>
      </c>
      <c r="BN2">
        <v>66</v>
      </c>
      <c r="BO2">
        <v>67</v>
      </c>
      <c r="BP2">
        <v>68</v>
      </c>
      <c r="BQ2">
        <v>69</v>
      </c>
      <c r="BR2">
        <v>70</v>
      </c>
      <c r="BS2">
        <v>71</v>
      </c>
      <c r="BT2">
        <v>72</v>
      </c>
      <c r="BU2">
        <v>73</v>
      </c>
      <c r="BV2">
        <v>74</v>
      </c>
      <c r="BW2">
        <v>75</v>
      </c>
      <c r="BX2">
        <v>76</v>
      </c>
      <c r="BY2">
        <v>77</v>
      </c>
      <c r="BZ2">
        <v>78</v>
      </c>
      <c r="CA2">
        <v>79</v>
      </c>
      <c r="CB2">
        <v>80</v>
      </c>
      <c r="CC2">
        <v>81</v>
      </c>
      <c r="CD2">
        <v>82</v>
      </c>
      <c r="CE2">
        <v>83</v>
      </c>
      <c r="CF2">
        <v>84</v>
      </c>
      <c r="CG2">
        <v>85</v>
      </c>
      <c r="CH2">
        <v>86</v>
      </c>
      <c r="CI2">
        <v>87</v>
      </c>
      <c r="CJ2">
        <v>88</v>
      </c>
      <c r="CK2">
        <v>89</v>
      </c>
      <c r="CL2">
        <v>90</v>
      </c>
      <c r="CM2">
        <v>91</v>
      </c>
      <c r="CN2">
        <v>92</v>
      </c>
      <c r="CO2">
        <v>93</v>
      </c>
      <c r="CP2">
        <v>94</v>
      </c>
      <c r="CQ2">
        <v>95</v>
      </c>
      <c r="CR2">
        <v>96</v>
      </c>
      <c r="CS2">
        <v>97</v>
      </c>
      <c r="CT2">
        <v>98</v>
      </c>
      <c r="CU2">
        <v>99</v>
      </c>
      <c r="CV2">
        <v>100</v>
      </c>
      <c r="CW2">
        <v>101</v>
      </c>
      <c r="CX2">
        <v>102</v>
      </c>
      <c r="CY2">
        <v>103</v>
      </c>
      <c r="CZ2">
        <v>104</v>
      </c>
      <c r="DA2">
        <v>105</v>
      </c>
      <c r="DB2">
        <v>106</v>
      </c>
      <c r="DC2">
        <v>107</v>
      </c>
      <c r="DD2">
        <v>108</v>
      </c>
      <c r="DE2">
        <v>109</v>
      </c>
      <c r="DF2">
        <v>110</v>
      </c>
      <c r="DG2">
        <v>111</v>
      </c>
      <c r="DH2">
        <v>112</v>
      </c>
      <c r="DI2">
        <v>113</v>
      </c>
      <c r="DJ2">
        <v>114</v>
      </c>
      <c r="DK2">
        <v>115</v>
      </c>
      <c r="DL2">
        <v>116</v>
      </c>
      <c r="DM2">
        <v>117</v>
      </c>
      <c r="DN2">
        <v>118</v>
      </c>
      <c r="DO2">
        <v>119</v>
      </c>
      <c r="DP2">
        <v>120</v>
      </c>
      <c r="DQ2">
        <v>121</v>
      </c>
      <c r="DR2">
        <v>122</v>
      </c>
      <c r="DS2">
        <v>123</v>
      </c>
      <c r="DT2">
        <v>124</v>
      </c>
      <c r="DU2">
        <v>125</v>
      </c>
      <c r="DV2">
        <v>126</v>
      </c>
      <c r="DW2">
        <v>127</v>
      </c>
      <c r="DX2">
        <v>128</v>
      </c>
      <c r="DY2">
        <v>129</v>
      </c>
      <c r="DZ2">
        <v>130</v>
      </c>
      <c r="EA2">
        <v>131</v>
      </c>
      <c r="EB2">
        <v>132</v>
      </c>
      <c r="EC2">
        <v>133</v>
      </c>
      <c r="ED2">
        <v>134</v>
      </c>
      <c r="EE2">
        <v>135</v>
      </c>
      <c r="EF2">
        <v>136</v>
      </c>
      <c r="EG2">
        <v>137</v>
      </c>
      <c r="EH2">
        <v>138</v>
      </c>
      <c r="EI2">
        <v>139</v>
      </c>
      <c r="EJ2">
        <v>140</v>
      </c>
      <c r="EK2">
        <v>141</v>
      </c>
      <c r="EL2">
        <v>142</v>
      </c>
      <c r="EM2">
        <v>143</v>
      </c>
      <c r="EN2">
        <v>144</v>
      </c>
      <c r="EO2">
        <v>145</v>
      </c>
      <c r="EP2">
        <v>146</v>
      </c>
      <c r="EQ2">
        <v>147</v>
      </c>
      <c r="ER2">
        <v>148</v>
      </c>
      <c r="ES2">
        <v>149</v>
      </c>
      <c r="ET2">
        <v>150</v>
      </c>
      <c r="EU2">
        <v>151</v>
      </c>
      <c r="EV2">
        <v>152</v>
      </c>
      <c r="EW2">
        <v>153</v>
      </c>
      <c r="EX2">
        <v>154</v>
      </c>
      <c r="EY2">
        <v>155</v>
      </c>
      <c r="EZ2">
        <v>156</v>
      </c>
      <c r="FA2">
        <v>157</v>
      </c>
      <c r="FB2">
        <v>158</v>
      </c>
      <c r="FC2">
        <v>159</v>
      </c>
      <c r="FD2">
        <v>160</v>
      </c>
      <c r="FE2">
        <v>161</v>
      </c>
      <c r="FF2">
        <v>162</v>
      </c>
      <c r="FG2">
        <v>163</v>
      </c>
      <c r="FH2">
        <v>164</v>
      </c>
      <c r="FI2">
        <v>165</v>
      </c>
      <c r="FJ2">
        <v>166</v>
      </c>
      <c r="FK2">
        <v>167</v>
      </c>
      <c r="FL2">
        <v>168</v>
      </c>
      <c r="FM2">
        <v>169</v>
      </c>
      <c r="FN2">
        <v>170</v>
      </c>
      <c r="FO2">
        <v>171</v>
      </c>
      <c r="FP2">
        <v>172</v>
      </c>
      <c r="FQ2">
        <v>173</v>
      </c>
      <c r="FR2">
        <v>174</v>
      </c>
      <c r="FS2">
        <v>175</v>
      </c>
      <c r="FT2">
        <v>176</v>
      </c>
      <c r="FU2">
        <v>177</v>
      </c>
      <c r="FV2">
        <v>178</v>
      </c>
      <c r="FW2">
        <v>179</v>
      </c>
      <c r="FX2">
        <v>180</v>
      </c>
      <c r="FY2">
        <v>181</v>
      </c>
      <c r="FZ2">
        <v>182</v>
      </c>
      <c r="GA2">
        <v>183</v>
      </c>
      <c r="GB2">
        <v>184</v>
      </c>
      <c r="GC2">
        <v>185</v>
      </c>
      <c r="GD2">
        <v>186</v>
      </c>
      <c r="GE2">
        <v>187</v>
      </c>
      <c r="GF2">
        <v>188</v>
      </c>
      <c r="GG2">
        <v>189</v>
      </c>
      <c r="GH2">
        <v>190</v>
      </c>
      <c r="GI2">
        <v>191</v>
      </c>
      <c r="GJ2">
        <v>192</v>
      </c>
      <c r="GK2">
        <v>193</v>
      </c>
      <c r="GL2">
        <v>194</v>
      </c>
      <c r="GM2">
        <v>195</v>
      </c>
      <c r="GN2">
        <v>196</v>
      </c>
      <c r="GO2">
        <v>197</v>
      </c>
      <c r="GP2">
        <v>198</v>
      </c>
      <c r="GQ2">
        <v>199</v>
      </c>
      <c r="GR2">
        <v>200</v>
      </c>
      <c r="GS2">
        <v>201</v>
      </c>
      <c r="GT2">
        <v>202</v>
      </c>
      <c r="GU2">
        <v>203</v>
      </c>
      <c r="GV2">
        <v>204</v>
      </c>
      <c r="GW2">
        <v>205</v>
      </c>
      <c r="GX2">
        <v>206</v>
      </c>
      <c r="GY2">
        <v>207</v>
      </c>
      <c r="GZ2">
        <v>208</v>
      </c>
      <c r="HA2">
        <v>209</v>
      </c>
      <c r="HB2">
        <v>210</v>
      </c>
      <c r="HC2">
        <v>211</v>
      </c>
      <c r="HD2">
        <v>212</v>
      </c>
      <c r="HE2">
        <v>213</v>
      </c>
      <c r="HF2">
        <v>214</v>
      </c>
      <c r="HG2">
        <v>215</v>
      </c>
      <c r="HH2">
        <v>216</v>
      </c>
      <c r="HI2">
        <v>217</v>
      </c>
      <c r="HJ2">
        <v>218</v>
      </c>
      <c r="HK2">
        <v>219</v>
      </c>
      <c r="HL2">
        <v>220</v>
      </c>
      <c r="HM2">
        <v>221</v>
      </c>
      <c r="HN2">
        <v>222</v>
      </c>
      <c r="HO2">
        <v>223</v>
      </c>
      <c r="HP2">
        <v>224</v>
      </c>
      <c r="HQ2">
        <v>225</v>
      </c>
      <c r="HR2">
        <v>226</v>
      </c>
      <c r="HS2">
        <v>227</v>
      </c>
      <c r="HT2">
        <v>228</v>
      </c>
      <c r="HU2">
        <v>229</v>
      </c>
      <c r="HV2">
        <v>230</v>
      </c>
      <c r="HW2">
        <v>231</v>
      </c>
      <c r="HX2">
        <v>232</v>
      </c>
      <c r="HY2">
        <v>233</v>
      </c>
      <c r="HZ2">
        <v>234</v>
      </c>
      <c r="IA2">
        <v>235</v>
      </c>
      <c r="IB2">
        <v>236</v>
      </c>
      <c r="IC2">
        <v>237</v>
      </c>
      <c r="ID2">
        <v>238</v>
      </c>
      <c r="IE2">
        <v>239</v>
      </c>
      <c r="IF2">
        <v>240</v>
      </c>
      <c r="IG2">
        <v>241</v>
      </c>
      <c r="IH2">
        <v>242</v>
      </c>
      <c r="II2">
        <v>243</v>
      </c>
      <c r="IJ2">
        <v>244</v>
      </c>
      <c r="IK2">
        <v>245</v>
      </c>
      <c r="IL2">
        <v>246</v>
      </c>
      <c r="IM2">
        <v>247</v>
      </c>
      <c r="IN2">
        <v>248</v>
      </c>
      <c r="IO2">
        <v>249</v>
      </c>
      <c r="IP2">
        <v>250</v>
      </c>
      <c r="IQ2">
        <v>251</v>
      </c>
      <c r="IR2">
        <v>252</v>
      </c>
      <c r="IS2">
        <v>253</v>
      </c>
      <c r="IT2">
        <v>254</v>
      </c>
      <c r="IU2">
        <v>255</v>
      </c>
      <c r="IV2">
        <v>256</v>
      </c>
      <c r="IW2">
        <v>257</v>
      </c>
      <c r="IX2">
        <v>258</v>
      </c>
      <c r="IY2">
        <v>259</v>
      </c>
      <c r="IZ2">
        <v>260</v>
      </c>
      <c r="JA2">
        <v>261</v>
      </c>
      <c r="JB2">
        <v>262</v>
      </c>
      <c r="JC2">
        <v>263</v>
      </c>
      <c r="JD2">
        <v>264</v>
      </c>
      <c r="JE2">
        <v>265</v>
      </c>
      <c r="JF2">
        <v>266</v>
      </c>
      <c r="JG2">
        <v>267</v>
      </c>
      <c r="JH2">
        <v>268</v>
      </c>
      <c r="JI2">
        <v>269</v>
      </c>
      <c r="JJ2">
        <v>270</v>
      </c>
      <c r="JK2">
        <v>271</v>
      </c>
      <c r="JL2">
        <v>272</v>
      </c>
      <c r="JM2">
        <v>273</v>
      </c>
      <c r="JN2">
        <v>274</v>
      </c>
      <c r="JO2">
        <v>275</v>
      </c>
      <c r="JP2">
        <v>276</v>
      </c>
      <c r="JQ2">
        <v>277</v>
      </c>
      <c r="JR2">
        <v>278</v>
      </c>
      <c r="JS2">
        <v>279</v>
      </c>
      <c r="JT2">
        <v>280</v>
      </c>
      <c r="JU2">
        <v>281</v>
      </c>
      <c r="JV2">
        <v>282</v>
      </c>
      <c r="JW2">
        <v>283</v>
      </c>
      <c r="JX2">
        <v>284</v>
      </c>
      <c r="JY2">
        <v>285</v>
      </c>
      <c r="JZ2">
        <v>286</v>
      </c>
      <c r="KA2">
        <v>287</v>
      </c>
      <c r="KB2">
        <v>288</v>
      </c>
      <c r="KC2">
        <v>289</v>
      </c>
      <c r="KD2">
        <v>290</v>
      </c>
      <c r="KE2">
        <v>291</v>
      </c>
      <c r="KF2">
        <v>292</v>
      </c>
      <c r="KG2">
        <v>293</v>
      </c>
      <c r="KH2">
        <v>294</v>
      </c>
      <c r="KI2">
        <v>295</v>
      </c>
      <c r="KJ2">
        <v>296</v>
      </c>
      <c r="KK2">
        <v>297</v>
      </c>
      <c r="KL2">
        <v>298</v>
      </c>
      <c r="KM2">
        <v>299</v>
      </c>
      <c r="KN2">
        <v>300</v>
      </c>
      <c r="KO2">
        <v>301</v>
      </c>
      <c r="KP2">
        <v>302</v>
      </c>
      <c r="KQ2">
        <v>303</v>
      </c>
      <c r="KR2">
        <v>304</v>
      </c>
      <c r="KS2">
        <v>305</v>
      </c>
      <c r="KT2">
        <v>306</v>
      </c>
      <c r="KU2">
        <v>307</v>
      </c>
      <c r="KV2">
        <v>308</v>
      </c>
      <c r="KW2">
        <v>309</v>
      </c>
      <c r="KX2">
        <v>310</v>
      </c>
      <c r="KY2">
        <v>311</v>
      </c>
      <c r="KZ2">
        <v>312</v>
      </c>
      <c r="LA2">
        <v>313</v>
      </c>
      <c r="LB2">
        <v>314</v>
      </c>
      <c r="LC2">
        <v>315</v>
      </c>
      <c r="LD2">
        <v>316</v>
      </c>
      <c r="LE2">
        <v>317</v>
      </c>
      <c r="LF2">
        <v>318</v>
      </c>
      <c r="LG2">
        <v>319</v>
      </c>
      <c r="LH2">
        <v>320</v>
      </c>
      <c r="LI2">
        <v>321</v>
      </c>
      <c r="LJ2">
        <v>322</v>
      </c>
      <c r="LK2">
        <v>323</v>
      </c>
      <c r="LL2">
        <v>324</v>
      </c>
      <c r="LM2">
        <v>325</v>
      </c>
      <c r="LN2">
        <v>326</v>
      </c>
      <c r="LO2">
        <v>327</v>
      </c>
      <c r="LP2">
        <v>328</v>
      </c>
      <c r="LQ2">
        <v>329</v>
      </c>
      <c r="LR2">
        <v>330</v>
      </c>
      <c r="LS2">
        <v>331</v>
      </c>
      <c r="LT2">
        <v>332</v>
      </c>
      <c r="LU2">
        <v>333</v>
      </c>
      <c r="LV2">
        <v>334</v>
      </c>
      <c r="LW2">
        <v>335</v>
      </c>
      <c r="LX2">
        <v>336</v>
      </c>
      <c r="LY2">
        <v>337</v>
      </c>
      <c r="LZ2">
        <v>338</v>
      </c>
      <c r="MA2">
        <v>339</v>
      </c>
      <c r="MB2">
        <v>340</v>
      </c>
      <c r="MC2">
        <v>341</v>
      </c>
      <c r="MD2">
        <v>342</v>
      </c>
      <c r="ME2">
        <v>343</v>
      </c>
      <c r="MF2">
        <v>344</v>
      </c>
      <c r="MG2">
        <v>345</v>
      </c>
      <c r="MH2">
        <v>346</v>
      </c>
      <c r="MI2">
        <v>347</v>
      </c>
      <c r="MJ2">
        <v>348</v>
      </c>
      <c r="MK2">
        <v>349</v>
      </c>
      <c r="ML2">
        <v>350</v>
      </c>
      <c r="MM2">
        <v>351</v>
      </c>
      <c r="MN2">
        <v>352</v>
      </c>
      <c r="MO2">
        <v>353</v>
      </c>
      <c r="MP2">
        <v>354</v>
      </c>
      <c r="MQ2">
        <v>355</v>
      </c>
      <c r="MR2">
        <v>356</v>
      </c>
      <c r="MS2">
        <v>357</v>
      </c>
      <c r="MT2">
        <v>358</v>
      </c>
      <c r="MU2">
        <v>359</v>
      </c>
      <c r="MV2">
        <v>360</v>
      </c>
      <c r="MW2">
        <v>361</v>
      </c>
      <c r="MX2">
        <v>362</v>
      </c>
      <c r="MY2">
        <v>363</v>
      </c>
      <c r="MZ2">
        <v>364</v>
      </c>
      <c r="NA2">
        <v>365</v>
      </c>
      <c r="NB2">
        <v>366</v>
      </c>
      <c r="NC2">
        <v>367</v>
      </c>
      <c r="ND2">
        <v>368</v>
      </c>
      <c r="NE2">
        <v>369</v>
      </c>
      <c r="NF2">
        <v>370</v>
      </c>
      <c r="NG2">
        <v>371</v>
      </c>
      <c r="NH2">
        <v>372</v>
      </c>
      <c r="NI2">
        <v>373</v>
      </c>
      <c r="NJ2">
        <v>374</v>
      </c>
      <c r="NK2">
        <v>375</v>
      </c>
      <c r="NL2">
        <v>376</v>
      </c>
      <c r="NM2">
        <v>377</v>
      </c>
      <c r="NN2">
        <v>378</v>
      </c>
      <c r="NO2">
        <v>379</v>
      </c>
      <c r="NP2">
        <v>380</v>
      </c>
      <c r="NQ2">
        <v>381</v>
      </c>
      <c r="NR2">
        <v>382</v>
      </c>
      <c r="NS2">
        <v>383</v>
      </c>
      <c r="NT2">
        <v>384</v>
      </c>
      <c r="NU2">
        <v>385</v>
      </c>
      <c r="NV2">
        <v>386</v>
      </c>
      <c r="NW2">
        <v>387</v>
      </c>
      <c r="NX2">
        <v>388</v>
      </c>
      <c r="NY2">
        <v>389</v>
      </c>
      <c r="NZ2">
        <v>390</v>
      </c>
      <c r="OA2">
        <v>391</v>
      </c>
      <c r="OB2">
        <v>392</v>
      </c>
      <c r="OC2">
        <v>393</v>
      </c>
      <c r="OD2">
        <v>394</v>
      </c>
      <c r="OE2">
        <v>395</v>
      </c>
      <c r="OF2">
        <v>396</v>
      </c>
      <c r="OG2">
        <v>397</v>
      </c>
      <c r="OH2">
        <v>398</v>
      </c>
      <c r="OI2">
        <v>399</v>
      </c>
      <c r="OJ2">
        <v>400</v>
      </c>
      <c r="OK2">
        <v>401</v>
      </c>
      <c r="OL2">
        <v>402</v>
      </c>
      <c r="OM2">
        <v>403</v>
      </c>
      <c r="ON2">
        <v>404</v>
      </c>
      <c r="OO2">
        <v>405</v>
      </c>
      <c r="OP2">
        <v>406</v>
      </c>
      <c r="OQ2">
        <v>407</v>
      </c>
      <c r="OR2">
        <v>408</v>
      </c>
      <c r="OS2">
        <v>409</v>
      </c>
      <c r="OT2">
        <v>410</v>
      </c>
      <c r="OU2">
        <v>411</v>
      </c>
      <c r="OV2">
        <v>412</v>
      </c>
      <c r="OW2">
        <v>413</v>
      </c>
      <c r="OX2">
        <v>414</v>
      </c>
      <c r="OY2">
        <v>415</v>
      </c>
      <c r="OZ2">
        <v>416</v>
      </c>
      <c r="PA2">
        <v>417</v>
      </c>
      <c r="PB2">
        <v>418</v>
      </c>
      <c r="PC2">
        <v>419</v>
      </c>
      <c r="PD2">
        <v>420</v>
      </c>
      <c r="PE2">
        <v>421</v>
      </c>
      <c r="PF2">
        <v>422</v>
      </c>
      <c r="PG2">
        <v>423</v>
      </c>
      <c r="PH2">
        <v>424</v>
      </c>
      <c r="PI2">
        <v>425</v>
      </c>
      <c r="PJ2">
        <v>426</v>
      </c>
      <c r="PK2">
        <v>427</v>
      </c>
      <c r="PL2">
        <v>428</v>
      </c>
      <c r="PM2">
        <v>429</v>
      </c>
      <c r="PN2">
        <v>430</v>
      </c>
      <c r="PO2">
        <v>431</v>
      </c>
      <c r="PP2">
        <v>432</v>
      </c>
      <c r="PQ2">
        <v>433</v>
      </c>
      <c r="PR2">
        <v>434</v>
      </c>
      <c r="PS2">
        <v>435</v>
      </c>
      <c r="PT2">
        <v>436</v>
      </c>
      <c r="PU2">
        <v>437</v>
      </c>
      <c r="PV2">
        <v>438</v>
      </c>
      <c r="PW2">
        <v>439</v>
      </c>
      <c r="PX2">
        <v>440</v>
      </c>
      <c r="PY2">
        <v>441</v>
      </c>
      <c r="PZ2">
        <v>442</v>
      </c>
      <c r="QA2">
        <v>443</v>
      </c>
      <c r="QB2">
        <v>444</v>
      </c>
      <c r="QC2">
        <v>445</v>
      </c>
      <c r="QD2">
        <v>446</v>
      </c>
      <c r="QE2">
        <v>447</v>
      </c>
      <c r="QF2">
        <v>448</v>
      </c>
      <c r="QG2">
        <v>449</v>
      </c>
      <c r="QH2">
        <v>450</v>
      </c>
      <c r="QI2">
        <v>451</v>
      </c>
      <c r="QJ2">
        <v>452</v>
      </c>
      <c r="QK2">
        <v>453</v>
      </c>
      <c r="QL2">
        <v>454</v>
      </c>
      <c r="QM2">
        <v>455</v>
      </c>
      <c r="QN2">
        <v>456</v>
      </c>
      <c r="QO2">
        <v>457</v>
      </c>
      <c r="QP2">
        <v>458</v>
      </c>
      <c r="QQ2">
        <v>459</v>
      </c>
      <c r="QR2">
        <v>460</v>
      </c>
      <c r="QS2">
        <v>461</v>
      </c>
      <c r="QT2">
        <v>462</v>
      </c>
      <c r="QU2">
        <v>463</v>
      </c>
      <c r="QV2">
        <v>464</v>
      </c>
      <c r="QW2">
        <v>465</v>
      </c>
      <c r="QX2">
        <v>466</v>
      </c>
      <c r="QY2">
        <v>467</v>
      </c>
      <c r="QZ2">
        <v>468</v>
      </c>
      <c r="RA2">
        <v>469</v>
      </c>
      <c r="RB2">
        <v>470</v>
      </c>
      <c r="RC2">
        <v>471</v>
      </c>
      <c r="RD2">
        <v>472</v>
      </c>
      <c r="RE2">
        <v>473</v>
      </c>
      <c r="RF2">
        <v>474</v>
      </c>
      <c r="RG2">
        <v>475</v>
      </c>
      <c r="RH2">
        <v>476</v>
      </c>
      <c r="RI2">
        <v>477</v>
      </c>
      <c r="RJ2">
        <v>478</v>
      </c>
      <c r="RK2">
        <v>479</v>
      </c>
      <c r="RL2">
        <v>480</v>
      </c>
      <c r="RM2">
        <v>481</v>
      </c>
      <c r="RN2">
        <v>482</v>
      </c>
      <c r="RO2">
        <v>483</v>
      </c>
      <c r="RP2">
        <v>484</v>
      </c>
      <c r="RQ2">
        <v>485</v>
      </c>
      <c r="RR2">
        <v>486</v>
      </c>
      <c r="RS2">
        <v>487</v>
      </c>
      <c r="RT2">
        <v>488</v>
      </c>
      <c r="RU2">
        <v>489</v>
      </c>
      <c r="RV2">
        <v>490</v>
      </c>
      <c r="RW2">
        <v>491</v>
      </c>
      <c r="RX2">
        <v>492</v>
      </c>
      <c r="RY2">
        <v>493</v>
      </c>
      <c r="RZ2">
        <v>494</v>
      </c>
      <c r="SA2">
        <v>495</v>
      </c>
      <c r="SB2">
        <v>496</v>
      </c>
      <c r="SC2">
        <v>497</v>
      </c>
      <c r="SD2">
        <v>498</v>
      </c>
      <c r="SE2">
        <v>499</v>
      </c>
      <c r="SF2">
        <v>500</v>
      </c>
      <c r="SG2">
        <v>501</v>
      </c>
      <c r="SH2">
        <v>502</v>
      </c>
      <c r="SI2">
        <v>503</v>
      </c>
      <c r="SJ2">
        <v>504</v>
      </c>
      <c r="SK2">
        <v>505</v>
      </c>
      <c r="SL2">
        <v>506</v>
      </c>
      <c r="SM2">
        <v>507</v>
      </c>
      <c r="SN2">
        <v>508</v>
      </c>
      <c r="SO2">
        <v>509</v>
      </c>
      <c r="SP2">
        <v>510</v>
      </c>
      <c r="SQ2">
        <v>511</v>
      </c>
      <c r="SR2">
        <v>512</v>
      </c>
      <c r="SS2">
        <v>513</v>
      </c>
      <c r="ST2">
        <v>514</v>
      </c>
      <c r="SU2">
        <v>515</v>
      </c>
      <c r="SV2">
        <v>516</v>
      </c>
      <c r="SW2">
        <v>517</v>
      </c>
      <c r="SX2">
        <v>518</v>
      </c>
      <c r="SY2">
        <v>519</v>
      </c>
      <c r="SZ2">
        <v>520</v>
      </c>
      <c r="TA2">
        <v>521</v>
      </c>
      <c r="TB2">
        <v>522</v>
      </c>
      <c r="TC2">
        <v>523</v>
      </c>
      <c r="TD2">
        <v>524</v>
      </c>
      <c r="TE2">
        <v>525</v>
      </c>
      <c r="TF2">
        <v>526</v>
      </c>
      <c r="TG2">
        <v>527</v>
      </c>
      <c r="TH2">
        <v>528</v>
      </c>
      <c r="TI2">
        <v>529</v>
      </c>
      <c r="TJ2">
        <v>530</v>
      </c>
      <c r="TK2">
        <v>531</v>
      </c>
      <c r="TL2">
        <v>532</v>
      </c>
      <c r="TM2">
        <v>533</v>
      </c>
      <c r="TN2">
        <v>534</v>
      </c>
      <c r="TO2">
        <v>535</v>
      </c>
      <c r="TP2">
        <v>536</v>
      </c>
      <c r="TQ2">
        <v>537</v>
      </c>
      <c r="TR2">
        <v>538</v>
      </c>
      <c r="TS2">
        <v>539</v>
      </c>
      <c r="TT2">
        <v>540</v>
      </c>
      <c r="TU2">
        <v>541</v>
      </c>
      <c r="TV2">
        <v>542</v>
      </c>
      <c r="TW2">
        <v>543</v>
      </c>
      <c r="TX2">
        <v>544</v>
      </c>
      <c r="TY2">
        <v>545</v>
      </c>
      <c r="TZ2">
        <v>546</v>
      </c>
      <c r="UA2">
        <v>547</v>
      </c>
      <c r="UB2">
        <v>548</v>
      </c>
      <c r="UC2">
        <v>549</v>
      </c>
      <c r="UD2">
        <v>550</v>
      </c>
      <c r="UE2">
        <v>551</v>
      </c>
      <c r="UF2">
        <v>552</v>
      </c>
      <c r="UG2">
        <v>553</v>
      </c>
      <c r="UH2">
        <v>554</v>
      </c>
      <c r="UI2">
        <v>555</v>
      </c>
      <c r="UJ2">
        <v>556</v>
      </c>
      <c r="UK2">
        <v>557</v>
      </c>
      <c r="UL2">
        <v>558</v>
      </c>
      <c r="UM2">
        <v>559</v>
      </c>
      <c r="UN2">
        <v>560</v>
      </c>
      <c r="UO2">
        <v>561</v>
      </c>
      <c r="UP2">
        <v>562</v>
      </c>
      <c r="UQ2">
        <v>563</v>
      </c>
      <c r="UR2">
        <v>564</v>
      </c>
      <c r="US2">
        <v>565</v>
      </c>
      <c r="UT2">
        <v>566</v>
      </c>
      <c r="UU2">
        <v>567</v>
      </c>
      <c r="UV2">
        <v>568</v>
      </c>
      <c r="UW2">
        <v>569</v>
      </c>
      <c r="UX2">
        <v>570</v>
      </c>
      <c r="UY2">
        <v>571</v>
      </c>
      <c r="UZ2">
        <v>572</v>
      </c>
      <c r="VA2">
        <v>573</v>
      </c>
      <c r="VB2">
        <v>574</v>
      </c>
      <c r="VC2">
        <v>575</v>
      </c>
      <c r="VD2">
        <v>576</v>
      </c>
      <c r="VE2">
        <v>577</v>
      </c>
      <c r="VF2">
        <v>578</v>
      </c>
      <c r="VG2">
        <v>579</v>
      </c>
      <c r="VH2">
        <v>580</v>
      </c>
      <c r="VI2">
        <v>581</v>
      </c>
      <c r="VJ2">
        <v>582</v>
      </c>
      <c r="VK2">
        <v>583</v>
      </c>
      <c r="VL2">
        <v>584</v>
      </c>
      <c r="VM2">
        <v>585</v>
      </c>
      <c r="VN2">
        <v>586</v>
      </c>
      <c r="VO2">
        <v>587</v>
      </c>
      <c r="VP2">
        <v>588</v>
      </c>
      <c r="VQ2">
        <v>589</v>
      </c>
      <c r="VR2">
        <v>590</v>
      </c>
      <c r="VS2">
        <v>591</v>
      </c>
      <c r="VT2">
        <v>592</v>
      </c>
      <c r="VU2">
        <v>593</v>
      </c>
      <c r="VV2">
        <v>594</v>
      </c>
      <c r="VW2">
        <v>595</v>
      </c>
      <c r="VX2">
        <v>596</v>
      </c>
      <c r="VY2">
        <v>597</v>
      </c>
      <c r="VZ2">
        <v>598</v>
      </c>
      <c r="WA2">
        <v>599</v>
      </c>
      <c r="WB2">
        <v>600</v>
      </c>
      <c r="WC2">
        <v>601</v>
      </c>
      <c r="WD2">
        <v>602</v>
      </c>
      <c r="WE2">
        <v>603</v>
      </c>
      <c r="WF2">
        <v>604</v>
      </c>
      <c r="WG2">
        <v>605</v>
      </c>
      <c r="WH2">
        <v>606</v>
      </c>
      <c r="WI2">
        <v>607</v>
      </c>
      <c r="WJ2">
        <v>608</v>
      </c>
      <c r="WK2">
        <v>609</v>
      </c>
      <c r="WL2">
        <v>610</v>
      </c>
      <c r="WM2">
        <v>611</v>
      </c>
      <c r="WN2">
        <v>612</v>
      </c>
      <c r="WO2">
        <v>613</v>
      </c>
      <c r="WP2">
        <v>614</v>
      </c>
      <c r="WQ2">
        <v>615</v>
      </c>
      <c r="WR2">
        <v>616</v>
      </c>
      <c r="WS2">
        <v>617</v>
      </c>
      <c r="WT2">
        <v>618</v>
      </c>
      <c r="WU2">
        <v>619</v>
      </c>
      <c r="WV2">
        <v>620</v>
      </c>
      <c r="WW2">
        <v>621</v>
      </c>
      <c r="WX2">
        <v>622</v>
      </c>
      <c r="WY2">
        <v>623</v>
      </c>
      <c r="WZ2">
        <v>624</v>
      </c>
      <c r="XA2">
        <v>625</v>
      </c>
      <c r="XB2">
        <v>626</v>
      </c>
      <c r="XC2">
        <v>627</v>
      </c>
      <c r="XD2">
        <v>628</v>
      </c>
      <c r="XE2">
        <v>629</v>
      </c>
      <c r="XF2">
        <v>630</v>
      </c>
      <c r="XG2">
        <v>631</v>
      </c>
      <c r="XH2">
        <v>632</v>
      </c>
      <c r="XI2">
        <v>633</v>
      </c>
      <c r="XJ2">
        <v>634</v>
      </c>
      <c r="XK2">
        <v>635</v>
      </c>
      <c r="XL2">
        <v>636</v>
      </c>
      <c r="XM2">
        <v>637</v>
      </c>
      <c r="XN2">
        <v>638</v>
      </c>
      <c r="XO2">
        <v>639</v>
      </c>
      <c r="XP2">
        <v>640</v>
      </c>
      <c r="XQ2">
        <v>641</v>
      </c>
      <c r="XR2">
        <v>642</v>
      </c>
      <c r="XS2">
        <v>643</v>
      </c>
      <c r="XT2">
        <v>644</v>
      </c>
      <c r="XU2">
        <v>645</v>
      </c>
      <c r="XV2">
        <v>646</v>
      </c>
      <c r="XW2">
        <v>647</v>
      </c>
      <c r="XX2">
        <v>648</v>
      </c>
      <c r="XY2">
        <v>649</v>
      </c>
      <c r="XZ2">
        <v>650</v>
      </c>
      <c r="YA2">
        <v>651</v>
      </c>
      <c r="YB2">
        <v>652</v>
      </c>
      <c r="YC2">
        <v>653</v>
      </c>
      <c r="YD2">
        <v>654</v>
      </c>
      <c r="YE2">
        <v>655</v>
      </c>
      <c r="YF2">
        <v>656</v>
      </c>
      <c r="YG2">
        <v>657</v>
      </c>
      <c r="YH2">
        <v>658</v>
      </c>
      <c r="YI2">
        <v>659</v>
      </c>
      <c r="YJ2">
        <v>660</v>
      </c>
      <c r="YK2">
        <v>661</v>
      </c>
      <c r="YL2">
        <v>662</v>
      </c>
      <c r="YM2">
        <v>663</v>
      </c>
      <c r="YN2">
        <v>664</v>
      </c>
      <c r="YO2">
        <v>665</v>
      </c>
      <c r="YP2">
        <v>666</v>
      </c>
      <c r="YQ2">
        <v>667</v>
      </c>
      <c r="YR2">
        <v>668</v>
      </c>
      <c r="YS2">
        <v>669</v>
      </c>
      <c r="YT2">
        <v>670</v>
      </c>
      <c r="YU2">
        <v>671</v>
      </c>
      <c r="YV2">
        <v>672</v>
      </c>
      <c r="YW2">
        <v>673</v>
      </c>
      <c r="YX2">
        <v>674</v>
      </c>
      <c r="YY2">
        <v>675</v>
      </c>
      <c r="YZ2">
        <v>676</v>
      </c>
      <c r="ZA2">
        <v>677</v>
      </c>
      <c r="ZB2">
        <v>678</v>
      </c>
      <c r="ZC2">
        <v>679</v>
      </c>
      <c r="ZD2">
        <v>680</v>
      </c>
      <c r="ZE2">
        <v>681</v>
      </c>
      <c r="ZF2">
        <v>682</v>
      </c>
      <c r="ZG2">
        <v>683</v>
      </c>
      <c r="ZH2">
        <v>684</v>
      </c>
      <c r="ZI2">
        <v>685</v>
      </c>
      <c r="ZJ2">
        <v>686</v>
      </c>
      <c r="ZK2">
        <v>687</v>
      </c>
      <c r="ZL2">
        <v>688</v>
      </c>
      <c r="ZM2">
        <v>689</v>
      </c>
      <c r="ZN2">
        <v>690</v>
      </c>
      <c r="ZO2">
        <v>691</v>
      </c>
      <c r="ZP2">
        <v>692</v>
      </c>
      <c r="ZQ2">
        <v>693</v>
      </c>
      <c r="ZR2">
        <v>694</v>
      </c>
      <c r="ZS2">
        <v>695</v>
      </c>
      <c r="ZT2">
        <v>696</v>
      </c>
      <c r="ZU2">
        <v>697</v>
      </c>
      <c r="ZV2">
        <v>698</v>
      </c>
      <c r="ZW2">
        <v>699</v>
      </c>
      <c r="ZX2">
        <v>700</v>
      </c>
      <c r="ZY2">
        <v>701</v>
      </c>
      <c r="ZZ2">
        <v>702</v>
      </c>
      <c r="AAA2">
        <v>703</v>
      </c>
      <c r="AAB2">
        <v>704</v>
      </c>
      <c r="AAC2">
        <v>705</v>
      </c>
      <c r="AAD2">
        <v>706</v>
      </c>
      <c r="AAE2">
        <v>707</v>
      </c>
      <c r="AAF2">
        <v>708</v>
      </c>
      <c r="AAG2">
        <v>709</v>
      </c>
      <c r="AAH2">
        <v>710</v>
      </c>
      <c r="AAI2">
        <v>711</v>
      </c>
      <c r="AAJ2">
        <v>712</v>
      </c>
      <c r="AAK2">
        <v>713</v>
      </c>
      <c r="AAL2">
        <v>714</v>
      </c>
      <c r="AAM2">
        <v>715</v>
      </c>
      <c r="AAN2">
        <v>716</v>
      </c>
    </row>
    <row r="3" spans="1:716" s="196" customFormat="1">
      <c r="B3" s="196" t="s">
        <v>81</v>
      </c>
      <c r="C3" s="196">
        <f>月単位!C10</f>
        <v>45992</v>
      </c>
      <c r="D3" s="196">
        <f>月単位!D10</f>
        <v>45993</v>
      </c>
      <c r="E3" s="196">
        <f>月単位!E10</f>
        <v>45994</v>
      </c>
      <c r="F3" s="196">
        <f>月単位!F10</f>
        <v>45995</v>
      </c>
      <c r="G3" s="196">
        <f>月単位!G10</f>
        <v>45996</v>
      </c>
      <c r="H3" s="196">
        <f>月単位!H10</f>
        <v>45997</v>
      </c>
      <c r="I3" s="196">
        <f>月単位!I10</f>
        <v>45998</v>
      </c>
      <c r="J3" s="196">
        <f>月単位!J10</f>
        <v>45999</v>
      </c>
      <c r="K3" s="196">
        <f>月単位!K10</f>
        <v>46000</v>
      </c>
      <c r="L3" s="196">
        <f>月単位!L10</f>
        <v>46001</v>
      </c>
      <c r="M3" s="196">
        <f>月単位!M10</f>
        <v>46002</v>
      </c>
      <c r="N3" s="196">
        <f>月単位!N10</f>
        <v>46003</v>
      </c>
      <c r="O3" s="196">
        <f>月単位!O10</f>
        <v>46004</v>
      </c>
      <c r="P3" s="196">
        <f>月単位!P10</f>
        <v>46005</v>
      </c>
      <c r="Q3" s="196">
        <f>月単位!Q10</f>
        <v>46006</v>
      </c>
      <c r="R3" s="196">
        <f>月単位!R10</f>
        <v>46007</v>
      </c>
      <c r="S3" s="196">
        <f>月単位!S10</f>
        <v>46008</v>
      </c>
      <c r="T3" s="196">
        <f>月単位!T10</f>
        <v>46009</v>
      </c>
      <c r="U3" s="196">
        <f>月単位!U10</f>
        <v>46010</v>
      </c>
      <c r="V3" s="196">
        <f>月単位!V10</f>
        <v>46011</v>
      </c>
      <c r="W3" s="196">
        <f>月単位!W10</f>
        <v>46012</v>
      </c>
      <c r="X3" s="196">
        <f>月単位!X10</f>
        <v>46013</v>
      </c>
      <c r="Y3" s="196">
        <f>月単位!Y10</f>
        <v>46014</v>
      </c>
      <c r="Z3" s="196">
        <f>月単位!Z10</f>
        <v>46015</v>
      </c>
      <c r="AA3" s="196">
        <f>月単位!AA10</f>
        <v>46016</v>
      </c>
      <c r="AB3" s="196">
        <f>月単位!AB10</f>
        <v>46017</v>
      </c>
      <c r="AC3" s="196">
        <f>月単位!AC10</f>
        <v>46018</v>
      </c>
      <c r="AD3" s="196">
        <f>月単位!AD10</f>
        <v>46019</v>
      </c>
      <c r="AE3" s="196">
        <f>月単位!AE10</f>
        <v>46020</v>
      </c>
      <c r="AF3" s="196">
        <f>月単位!AF10</f>
        <v>46021</v>
      </c>
      <c r="AG3" s="196">
        <f>月単位!AG10</f>
        <v>46022</v>
      </c>
      <c r="AH3" s="196">
        <f>月単位!C19</f>
        <v>46023</v>
      </c>
      <c r="AI3" s="196">
        <f>月単位!D19</f>
        <v>46024</v>
      </c>
      <c r="AJ3" s="196">
        <f>月単位!E19</f>
        <v>46025</v>
      </c>
      <c r="AK3" s="196">
        <f>月単位!F19</f>
        <v>46026</v>
      </c>
      <c r="AL3" s="196">
        <f>月単位!G19</f>
        <v>46027</v>
      </c>
      <c r="AM3" s="196">
        <f>月単位!H19</f>
        <v>46028</v>
      </c>
      <c r="AN3" s="196">
        <f>月単位!I19</f>
        <v>46029</v>
      </c>
      <c r="AO3" s="196">
        <f>月単位!J19</f>
        <v>46030</v>
      </c>
      <c r="AP3" s="196">
        <f>月単位!K19</f>
        <v>46031</v>
      </c>
      <c r="AQ3" s="196">
        <f>月単位!L19</f>
        <v>46032</v>
      </c>
      <c r="AR3" s="196">
        <f>月単位!M19</f>
        <v>46033</v>
      </c>
      <c r="AS3" s="196">
        <f>月単位!N19</f>
        <v>46034</v>
      </c>
      <c r="AT3" s="196">
        <f>月単位!O19</f>
        <v>46035</v>
      </c>
      <c r="AU3" s="196">
        <f>月単位!P19</f>
        <v>46036</v>
      </c>
      <c r="AV3" s="196">
        <f>月単位!Q19</f>
        <v>46037</v>
      </c>
      <c r="AW3" s="196">
        <f>月単位!R19</f>
        <v>46038</v>
      </c>
      <c r="AX3" s="196">
        <f>月単位!S19</f>
        <v>46039</v>
      </c>
      <c r="AY3" s="196">
        <f>月単位!T19</f>
        <v>46040</v>
      </c>
      <c r="AZ3" s="196">
        <f>月単位!U19</f>
        <v>46041</v>
      </c>
      <c r="BA3" s="196">
        <f>月単位!V19</f>
        <v>46042</v>
      </c>
      <c r="BB3" s="196">
        <f>月単位!W19</f>
        <v>46043</v>
      </c>
      <c r="BC3" s="196">
        <f>月単位!X19</f>
        <v>46044</v>
      </c>
      <c r="BD3" s="196">
        <f>月単位!Y19</f>
        <v>46045</v>
      </c>
      <c r="BE3" s="196">
        <f>月単位!Z19</f>
        <v>46046</v>
      </c>
      <c r="BF3" s="196">
        <f>月単位!AA19</f>
        <v>46047</v>
      </c>
      <c r="BG3" s="196">
        <f>月単位!AB19</f>
        <v>46048</v>
      </c>
      <c r="BH3" s="196">
        <f>月単位!AC19</f>
        <v>46049</v>
      </c>
      <c r="BI3" s="196">
        <f>月単位!AD19</f>
        <v>46050</v>
      </c>
      <c r="BJ3" s="196">
        <f>月単位!AE19</f>
        <v>46051</v>
      </c>
      <c r="BK3" s="196">
        <f>月単位!AF19</f>
        <v>46052</v>
      </c>
      <c r="BL3" s="196">
        <f>月単位!AG19</f>
        <v>46053</v>
      </c>
      <c r="BM3" s="196">
        <f>月単位!C28</f>
        <v>46054</v>
      </c>
      <c r="BN3" s="196">
        <f>月単位!D28</f>
        <v>46055</v>
      </c>
      <c r="BO3" s="196">
        <f>月単位!E28</f>
        <v>46056</v>
      </c>
      <c r="BP3" s="196">
        <f>月単位!F28</f>
        <v>46057</v>
      </c>
      <c r="BQ3" s="196">
        <f>月単位!G28</f>
        <v>46058</v>
      </c>
      <c r="BR3" s="196">
        <f>月単位!H28</f>
        <v>46059</v>
      </c>
      <c r="BS3" s="196">
        <f>月単位!I28</f>
        <v>46060</v>
      </c>
      <c r="BT3" s="196">
        <f>月単位!J28</f>
        <v>46061</v>
      </c>
      <c r="BU3" s="196">
        <f>月単位!K28</f>
        <v>46062</v>
      </c>
      <c r="BV3" s="196">
        <f>月単位!L28</f>
        <v>46063</v>
      </c>
      <c r="BW3" s="196">
        <f>月単位!M28</f>
        <v>46064</v>
      </c>
      <c r="BX3" s="196">
        <f>月単位!N28</f>
        <v>46065</v>
      </c>
      <c r="BY3" s="196">
        <f>月単位!O28</f>
        <v>46066</v>
      </c>
      <c r="BZ3" s="196">
        <f>月単位!P28</f>
        <v>46067</v>
      </c>
      <c r="CA3" s="196">
        <f>月単位!Q28</f>
        <v>46068</v>
      </c>
      <c r="CB3" s="196">
        <f>月単位!R28</f>
        <v>46069</v>
      </c>
      <c r="CC3" s="196">
        <f>月単位!S28</f>
        <v>46070</v>
      </c>
      <c r="CD3" s="196">
        <f>月単位!T28</f>
        <v>46071</v>
      </c>
      <c r="CE3" s="196">
        <f>月単位!U28</f>
        <v>46072</v>
      </c>
      <c r="CF3" s="196">
        <f>月単位!V28</f>
        <v>46073</v>
      </c>
      <c r="CG3" s="196">
        <f>月単位!W28</f>
        <v>46074</v>
      </c>
      <c r="CH3" s="196">
        <f>月単位!X28</f>
        <v>46075</v>
      </c>
      <c r="CI3" s="196">
        <f>月単位!Y28</f>
        <v>46076</v>
      </c>
      <c r="CJ3" s="196">
        <f>月単位!Z28</f>
        <v>46077</v>
      </c>
      <c r="CK3" s="196">
        <f>月単位!AA28</f>
        <v>46078</v>
      </c>
      <c r="CL3" s="196">
        <f>月単位!AB28</f>
        <v>46079</v>
      </c>
      <c r="CM3" s="196">
        <f>月単位!AC28</f>
        <v>46080</v>
      </c>
      <c r="CN3" s="196">
        <f>月単位!AD28</f>
        <v>46081</v>
      </c>
      <c r="CO3" s="196" t="str">
        <f>月単位!AE28</f>
        <v/>
      </c>
      <c r="CP3" s="196" t="str">
        <f>月単位!AF28</f>
        <v/>
      </c>
      <c r="CQ3" s="196" t="str">
        <f>月単位!AG28</f>
        <v/>
      </c>
      <c r="CR3" s="196">
        <f>月単位!AH28</f>
        <v>0</v>
      </c>
      <c r="CS3" s="196">
        <f>月単位!C37</f>
        <v>46082</v>
      </c>
      <c r="CT3" s="196">
        <f>月単位!D37</f>
        <v>46083</v>
      </c>
      <c r="CU3" s="196">
        <f>月単位!E37</f>
        <v>46084</v>
      </c>
      <c r="CV3" s="196">
        <f>月単位!F37</f>
        <v>46085</v>
      </c>
      <c r="CW3" s="196">
        <f>月単位!G37</f>
        <v>46086</v>
      </c>
      <c r="CX3" s="196">
        <f>月単位!H37</f>
        <v>46087</v>
      </c>
      <c r="CY3" s="196">
        <f>月単位!I37</f>
        <v>46088</v>
      </c>
      <c r="CZ3" s="196">
        <f>月単位!J37</f>
        <v>46089</v>
      </c>
      <c r="DA3" s="196">
        <f>月単位!K37</f>
        <v>46090</v>
      </c>
      <c r="DB3" s="196">
        <f>月単位!L37</f>
        <v>46091</v>
      </c>
      <c r="DC3" s="196">
        <f>月単位!M37</f>
        <v>46092</v>
      </c>
      <c r="DD3" s="196">
        <f>月単位!N37</f>
        <v>46093</v>
      </c>
      <c r="DE3" s="196">
        <f>月単位!O37</f>
        <v>46094</v>
      </c>
      <c r="DF3" s="196">
        <f>月単位!P37</f>
        <v>46095</v>
      </c>
      <c r="DG3" s="196">
        <f>月単位!Q37</f>
        <v>46096</v>
      </c>
      <c r="DH3" s="196">
        <f>月単位!R37</f>
        <v>46097</v>
      </c>
      <c r="DI3" s="196">
        <f>月単位!S37</f>
        <v>46098</v>
      </c>
      <c r="DJ3" s="196">
        <f>月単位!T37</f>
        <v>46099</v>
      </c>
      <c r="DK3" s="196">
        <f>月単位!U37</f>
        <v>46100</v>
      </c>
      <c r="DL3" s="196">
        <f>月単位!V37</f>
        <v>46101</v>
      </c>
      <c r="DM3" s="196">
        <f>月単位!W37</f>
        <v>46102</v>
      </c>
      <c r="DN3" s="196">
        <f>月単位!X37</f>
        <v>46103</v>
      </c>
      <c r="DO3" s="196">
        <f>月単位!Y37</f>
        <v>46104</v>
      </c>
      <c r="DP3" s="196">
        <f>月単位!Z37</f>
        <v>46105</v>
      </c>
      <c r="DQ3" s="196">
        <f>月単位!AA37</f>
        <v>46106</v>
      </c>
      <c r="DR3" s="196">
        <f>月単位!AB37</f>
        <v>46107</v>
      </c>
      <c r="DS3" s="196">
        <f>月単位!AC37</f>
        <v>46108</v>
      </c>
      <c r="DT3" s="196">
        <f>月単位!AD37</f>
        <v>46109</v>
      </c>
      <c r="DU3" s="196">
        <f>月単位!AE37</f>
        <v>46110</v>
      </c>
      <c r="DV3" s="196">
        <f>月単位!AF37</f>
        <v>46111</v>
      </c>
      <c r="DW3" s="196">
        <f>月単位!AG37</f>
        <v>46112</v>
      </c>
      <c r="DX3" s="196">
        <f>月単位!C46</f>
        <v>46113</v>
      </c>
      <c r="DY3" s="196">
        <f>月単位!D46</f>
        <v>46114</v>
      </c>
      <c r="DZ3" s="196">
        <f>月単位!E46</f>
        <v>46115</v>
      </c>
      <c r="EA3" s="196">
        <f>月単位!F46</f>
        <v>46116</v>
      </c>
      <c r="EB3" s="196">
        <f>月単位!G46</f>
        <v>46117</v>
      </c>
      <c r="EC3" s="196">
        <f>月単位!H46</f>
        <v>46118</v>
      </c>
      <c r="ED3" s="196">
        <f>月単位!I46</f>
        <v>46119</v>
      </c>
      <c r="EE3" s="196">
        <f>月単位!J46</f>
        <v>46120</v>
      </c>
      <c r="EF3" s="196">
        <f>月単位!K46</f>
        <v>46121</v>
      </c>
      <c r="EG3" s="196">
        <f>月単位!L46</f>
        <v>46122</v>
      </c>
      <c r="EH3" s="196">
        <f>月単位!M46</f>
        <v>46123</v>
      </c>
      <c r="EI3" s="196">
        <f>月単位!N46</f>
        <v>46124</v>
      </c>
      <c r="EJ3" s="196">
        <f>月単位!O46</f>
        <v>46125</v>
      </c>
      <c r="EK3" s="196">
        <f>月単位!P46</f>
        <v>46126</v>
      </c>
      <c r="EL3" s="196">
        <f>月単位!Q46</f>
        <v>46127</v>
      </c>
      <c r="EM3" s="196">
        <f>月単位!R46</f>
        <v>46128</v>
      </c>
      <c r="EN3" s="196">
        <f>月単位!S46</f>
        <v>46129</v>
      </c>
      <c r="EO3" s="196">
        <f>月単位!T46</f>
        <v>46130</v>
      </c>
      <c r="EP3" s="196">
        <f>月単位!U46</f>
        <v>46131</v>
      </c>
      <c r="EQ3" s="196">
        <f>月単位!V46</f>
        <v>46132</v>
      </c>
      <c r="ER3" s="196">
        <f>月単位!W46</f>
        <v>46133</v>
      </c>
      <c r="ES3" s="196">
        <f>月単位!X46</f>
        <v>46134</v>
      </c>
      <c r="ET3" s="196">
        <f>月単位!Y46</f>
        <v>46135</v>
      </c>
      <c r="EU3" s="196">
        <f>月単位!Z46</f>
        <v>46136</v>
      </c>
      <c r="EV3" s="196">
        <f>月単位!AA46</f>
        <v>46137</v>
      </c>
      <c r="EW3" s="196">
        <f>月単位!AB46</f>
        <v>46138</v>
      </c>
      <c r="EX3" s="196">
        <f>月単位!AC46</f>
        <v>46139</v>
      </c>
      <c r="EY3" s="196">
        <f>月単位!AD46</f>
        <v>46140</v>
      </c>
      <c r="EZ3" s="196">
        <f>月単位!AE46</f>
        <v>46141</v>
      </c>
      <c r="FA3" s="196">
        <f>月単位!AF46</f>
        <v>46142</v>
      </c>
      <c r="FB3" s="196" t="str">
        <f>月単位!AG46</f>
        <v/>
      </c>
      <c r="FC3" s="196">
        <f>月単位!C55</f>
        <v>46143</v>
      </c>
      <c r="FD3" s="196">
        <f>月単位!D55</f>
        <v>46144</v>
      </c>
      <c r="FE3" s="196">
        <f>月単位!E55</f>
        <v>46145</v>
      </c>
      <c r="FF3" s="196">
        <f>月単位!F55</f>
        <v>46146</v>
      </c>
      <c r="FG3" s="196">
        <f>月単位!G55</f>
        <v>46147</v>
      </c>
      <c r="FH3" s="196">
        <f>月単位!H55</f>
        <v>46148</v>
      </c>
      <c r="FI3" s="196">
        <f>月単位!I55</f>
        <v>46149</v>
      </c>
      <c r="FJ3" s="196">
        <f>月単位!J55</f>
        <v>46150</v>
      </c>
      <c r="FK3" s="196">
        <f>月単位!K55</f>
        <v>46151</v>
      </c>
      <c r="FL3" s="196">
        <f>月単位!L55</f>
        <v>46152</v>
      </c>
      <c r="FM3" s="196">
        <f>月単位!M55</f>
        <v>46153</v>
      </c>
      <c r="FN3" s="196">
        <f>月単位!N55</f>
        <v>46154</v>
      </c>
      <c r="FO3" s="196">
        <f>月単位!O55</f>
        <v>46155</v>
      </c>
      <c r="FP3" s="196">
        <f>月単位!P55</f>
        <v>46156</v>
      </c>
      <c r="FQ3" s="196">
        <f>月単位!Q55</f>
        <v>46157</v>
      </c>
      <c r="FR3" s="196">
        <f>月単位!R55</f>
        <v>46158</v>
      </c>
      <c r="FS3" s="196">
        <f>月単位!S55</f>
        <v>46159</v>
      </c>
      <c r="FT3" s="196">
        <f>月単位!T55</f>
        <v>46160</v>
      </c>
      <c r="FU3" s="196">
        <f>月単位!U55</f>
        <v>46161</v>
      </c>
      <c r="FV3" s="196">
        <f>月単位!V55</f>
        <v>46162</v>
      </c>
      <c r="FW3" s="196">
        <f>月単位!W55</f>
        <v>46163</v>
      </c>
      <c r="FX3" s="196">
        <f>月単位!X55</f>
        <v>46164</v>
      </c>
      <c r="FY3" s="196">
        <f>月単位!Y55</f>
        <v>46165</v>
      </c>
      <c r="FZ3" s="196">
        <f>月単位!Z55</f>
        <v>46166</v>
      </c>
      <c r="GA3" s="196">
        <f>月単位!AA55</f>
        <v>46167</v>
      </c>
      <c r="GB3" s="196">
        <f>月単位!AB55</f>
        <v>46168</v>
      </c>
      <c r="GC3" s="196">
        <f>月単位!AC55</f>
        <v>46169</v>
      </c>
      <c r="GD3" s="196">
        <f>月単位!AD55</f>
        <v>46170</v>
      </c>
      <c r="GE3" s="196">
        <f>月単位!AE55</f>
        <v>46171</v>
      </c>
      <c r="GF3" s="196">
        <f>月単位!AF55</f>
        <v>46172</v>
      </c>
      <c r="GG3" s="196">
        <f>月単位!AG55</f>
        <v>46173</v>
      </c>
      <c r="GH3" s="196">
        <f>月単位!C64</f>
        <v>46174</v>
      </c>
      <c r="GI3" s="196">
        <f>月単位!D64</f>
        <v>46175</v>
      </c>
      <c r="GJ3" s="196">
        <f>月単位!E64</f>
        <v>46176</v>
      </c>
      <c r="GK3" s="196">
        <f>月単位!F64</f>
        <v>46177</v>
      </c>
      <c r="GL3" s="196">
        <f>月単位!G64</f>
        <v>46178</v>
      </c>
      <c r="GM3" s="196">
        <f>月単位!H64</f>
        <v>46179</v>
      </c>
      <c r="GN3" s="196">
        <f>月単位!I64</f>
        <v>46180</v>
      </c>
      <c r="GO3" s="196">
        <f>月単位!J64</f>
        <v>46181</v>
      </c>
      <c r="GP3" s="196">
        <f>月単位!K64</f>
        <v>46182</v>
      </c>
      <c r="GQ3" s="196">
        <f>月単位!L64</f>
        <v>46183</v>
      </c>
      <c r="GR3" s="196">
        <f>月単位!M64</f>
        <v>46184</v>
      </c>
      <c r="GS3" s="196">
        <f>月単位!N64</f>
        <v>46185</v>
      </c>
      <c r="GT3" s="196">
        <f>月単位!O64</f>
        <v>46186</v>
      </c>
      <c r="GU3" s="196">
        <f>月単位!P64</f>
        <v>46187</v>
      </c>
      <c r="GV3" s="196">
        <f>月単位!Q64</f>
        <v>46188</v>
      </c>
      <c r="GW3" s="196">
        <f>月単位!R64</f>
        <v>46189</v>
      </c>
      <c r="GX3" s="196">
        <f>月単位!S64</f>
        <v>46190</v>
      </c>
      <c r="GY3" s="196">
        <f>月単位!T64</f>
        <v>46191</v>
      </c>
      <c r="GZ3" s="196">
        <f>月単位!U64</f>
        <v>46192</v>
      </c>
      <c r="HA3" s="196">
        <f>月単位!V64</f>
        <v>46193</v>
      </c>
      <c r="HB3" s="196">
        <f>月単位!W64</f>
        <v>46194</v>
      </c>
      <c r="HC3" s="196">
        <f>月単位!X64</f>
        <v>46195</v>
      </c>
      <c r="HD3" s="196">
        <f>月単位!Y64</f>
        <v>46196</v>
      </c>
      <c r="HE3" s="196">
        <f>月単位!Z64</f>
        <v>46197</v>
      </c>
      <c r="HF3" s="196">
        <f>月単位!AA64</f>
        <v>46198</v>
      </c>
      <c r="HG3" s="196">
        <f>月単位!AB64</f>
        <v>46199</v>
      </c>
      <c r="HH3" s="196">
        <f>月単位!AC64</f>
        <v>46200</v>
      </c>
      <c r="HI3" s="196">
        <f>月単位!AD64</f>
        <v>46201</v>
      </c>
      <c r="HJ3" s="196">
        <f>月単位!AE64</f>
        <v>46202</v>
      </c>
      <c r="HK3" s="196">
        <f>月単位!AF64</f>
        <v>46203</v>
      </c>
      <c r="HL3" s="196" t="str">
        <f>月単位!AG64</f>
        <v/>
      </c>
      <c r="HM3" s="196">
        <f>月単位!C73</f>
        <v>46204</v>
      </c>
      <c r="HN3" s="196">
        <f>月単位!D73</f>
        <v>46205</v>
      </c>
      <c r="HO3" s="196">
        <f>月単位!E73</f>
        <v>46206</v>
      </c>
      <c r="HP3" s="196">
        <f>月単位!F73</f>
        <v>46207</v>
      </c>
      <c r="HQ3" s="196">
        <f>月単位!G73</f>
        <v>46208</v>
      </c>
      <c r="HR3" s="196">
        <f>月単位!H73</f>
        <v>46209</v>
      </c>
      <c r="HS3" s="196">
        <f>月単位!I73</f>
        <v>46210</v>
      </c>
      <c r="HT3" s="196">
        <f>月単位!J73</f>
        <v>46211</v>
      </c>
      <c r="HU3" s="196">
        <f>月単位!K73</f>
        <v>46212</v>
      </c>
      <c r="HV3" s="196">
        <f>月単位!L73</f>
        <v>46213</v>
      </c>
      <c r="HW3" s="196">
        <f>月単位!M73</f>
        <v>46214</v>
      </c>
      <c r="HX3" s="196">
        <f>月単位!N73</f>
        <v>46215</v>
      </c>
      <c r="HY3" s="196">
        <f>月単位!O73</f>
        <v>46216</v>
      </c>
      <c r="HZ3" s="196">
        <f>月単位!P73</f>
        <v>46217</v>
      </c>
      <c r="IA3" s="196">
        <f>月単位!Q73</f>
        <v>46218</v>
      </c>
      <c r="IB3" s="196">
        <f>月単位!R73</f>
        <v>46219</v>
      </c>
      <c r="IC3" s="196">
        <f>月単位!S73</f>
        <v>46220</v>
      </c>
      <c r="ID3" s="196">
        <f>月単位!T73</f>
        <v>46221</v>
      </c>
      <c r="IE3" s="196">
        <f>月単位!U73</f>
        <v>46222</v>
      </c>
      <c r="IF3" s="196">
        <f>月単位!V73</f>
        <v>46223</v>
      </c>
      <c r="IG3" s="196">
        <f>月単位!W73</f>
        <v>46224</v>
      </c>
      <c r="IH3" s="196">
        <f>月単位!X73</f>
        <v>46225</v>
      </c>
      <c r="II3" s="196">
        <f>月単位!Y73</f>
        <v>46226</v>
      </c>
      <c r="IJ3" s="196">
        <f>月単位!Z73</f>
        <v>46227</v>
      </c>
      <c r="IK3" s="196">
        <f>月単位!AA73</f>
        <v>46228</v>
      </c>
      <c r="IL3" s="196">
        <f>月単位!AB73</f>
        <v>46229</v>
      </c>
      <c r="IM3" s="196">
        <f>月単位!AC73</f>
        <v>46230</v>
      </c>
      <c r="IN3" s="196">
        <f>月単位!AD73</f>
        <v>46231</v>
      </c>
      <c r="IO3" s="196">
        <f>月単位!AE73</f>
        <v>46232</v>
      </c>
      <c r="IP3" s="196">
        <f>月単位!AF73</f>
        <v>46233</v>
      </c>
      <c r="IQ3" s="196">
        <f>月単位!AG73</f>
        <v>46234</v>
      </c>
      <c r="IR3" s="196">
        <f>月単位!C82</f>
        <v>46235</v>
      </c>
      <c r="IS3" s="196">
        <f>月単位!D82</f>
        <v>46236</v>
      </c>
      <c r="IT3" s="196">
        <f>月単位!E82</f>
        <v>46237</v>
      </c>
      <c r="IU3" s="196">
        <f>月単位!F82</f>
        <v>46238</v>
      </c>
      <c r="IV3" s="196">
        <f>月単位!G82</f>
        <v>46239</v>
      </c>
      <c r="IW3" s="196">
        <f>月単位!H82</f>
        <v>46240</v>
      </c>
      <c r="IX3" s="196">
        <f>月単位!I82</f>
        <v>46241</v>
      </c>
      <c r="IY3" s="196">
        <f>月単位!J82</f>
        <v>46242</v>
      </c>
      <c r="IZ3" s="196">
        <f>月単位!K82</f>
        <v>46243</v>
      </c>
      <c r="JA3" s="196">
        <f>月単位!L82</f>
        <v>46244</v>
      </c>
      <c r="JB3" s="196">
        <f>月単位!M82</f>
        <v>46245</v>
      </c>
      <c r="JC3" s="196">
        <f>月単位!N82</f>
        <v>46246</v>
      </c>
      <c r="JD3" s="196">
        <f>月単位!O82</f>
        <v>46247</v>
      </c>
      <c r="JE3" s="196">
        <f>月単位!P82</f>
        <v>46248</v>
      </c>
      <c r="JF3" s="196">
        <f>月単位!Q82</f>
        <v>46249</v>
      </c>
      <c r="JG3" s="196">
        <f>月単位!R82</f>
        <v>46250</v>
      </c>
      <c r="JH3" s="196">
        <f>月単位!S82</f>
        <v>46251</v>
      </c>
      <c r="JI3" s="196">
        <f>月単位!T82</f>
        <v>46252</v>
      </c>
      <c r="JJ3" s="196">
        <f>月単位!U82</f>
        <v>46253</v>
      </c>
      <c r="JK3" s="196">
        <f>月単位!V82</f>
        <v>46254</v>
      </c>
      <c r="JL3" s="196">
        <f>月単位!W82</f>
        <v>46255</v>
      </c>
      <c r="JM3" s="196">
        <f>月単位!X82</f>
        <v>46256</v>
      </c>
      <c r="JN3" s="196">
        <f>月単位!Y82</f>
        <v>46257</v>
      </c>
      <c r="JO3" s="196">
        <f>月単位!Z82</f>
        <v>46258</v>
      </c>
      <c r="JP3" s="196">
        <f>月単位!AA82</f>
        <v>46259</v>
      </c>
      <c r="JQ3" s="196">
        <f>月単位!AB82</f>
        <v>46260</v>
      </c>
      <c r="JR3" s="196">
        <f>月単位!AC82</f>
        <v>46261</v>
      </c>
      <c r="JS3" s="196">
        <f>月単位!AD82</f>
        <v>46262</v>
      </c>
      <c r="JT3" s="196">
        <f>月単位!AE82</f>
        <v>46263</v>
      </c>
      <c r="JU3" s="196">
        <f>月単位!AF82</f>
        <v>46264</v>
      </c>
      <c r="JV3" s="196">
        <f>月単位!AG82</f>
        <v>46265</v>
      </c>
      <c r="JW3" s="196">
        <f>月単位!C91</f>
        <v>46266</v>
      </c>
      <c r="JX3" s="196">
        <f>月単位!D91</f>
        <v>46267</v>
      </c>
      <c r="JY3" s="196">
        <f>月単位!E91</f>
        <v>46268</v>
      </c>
      <c r="JZ3" s="196">
        <f>月単位!F91</f>
        <v>46269</v>
      </c>
      <c r="KA3" s="196">
        <f>月単位!G91</f>
        <v>46270</v>
      </c>
      <c r="KB3" s="196">
        <f>月単位!H91</f>
        <v>46271</v>
      </c>
      <c r="KC3" s="196">
        <f>月単位!I91</f>
        <v>46272</v>
      </c>
      <c r="KD3" s="196">
        <f>月単位!J91</f>
        <v>46273</v>
      </c>
      <c r="KE3" s="196">
        <f>月単位!K91</f>
        <v>46274</v>
      </c>
      <c r="KF3" s="196">
        <f>月単位!L91</f>
        <v>46275</v>
      </c>
      <c r="KG3" s="196">
        <f>月単位!M91</f>
        <v>46276</v>
      </c>
      <c r="KH3" s="196">
        <f>月単位!N91</f>
        <v>46277</v>
      </c>
      <c r="KI3" s="196">
        <f>月単位!O91</f>
        <v>46278</v>
      </c>
      <c r="KJ3" s="196">
        <f>月単位!P91</f>
        <v>46279</v>
      </c>
      <c r="KK3" s="196">
        <f>月単位!Q91</f>
        <v>46280</v>
      </c>
      <c r="KL3" s="196">
        <f>月単位!R91</f>
        <v>46281</v>
      </c>
      <c r="KM3" s="196">
        <f>月単位!S91</f>
        <v>46282</v>
      </c>
      <c r="KN3" s="196">
        <f>月単位!T91</f>
        <v>46283</v>
      </c>
      <c r="KO3" s="196">
        <f>月単位!U91</f>
        <v>46284</v>
      </c>
      <c r="KP3" s="196">
        <f>月単位!V91</f>
        <v>46285</v>
      </c>
      <c r="KQ3" s="196">
        <f>月単位!W91</f>
        <v>46286</v>
      </c>
      <c r="KR3" s="196">
        <f>月単位!X91</f>
        <v>46287</v>
      </c>
      <c r="KS3" s="196">
        <f>月単位!Y91</f>
        <v>46288</v>
      </c>
      <c r="KT3" s="196">
        <f>月単位!Z91</f>
        <v>46289</v>
      </c>
      <c r="KU3" s="196">
        <f>月単位!AA91</f>
        <v>46290</v>
      </c>
      <c r="KV3" s="196">
        <f>月単位!AB91</f>
        <v>46291</v>
      </c>
      <c r="KW3" s="196">
        <f>月単位!AC91</f>
        <v>46292</v>
      </c>
      <c r="KX3" s="196">
        <f>月単位!AD91</f>
        <v>46293</v>
      </c>
      <c r="KY3" s="196">
        <f>月単位!AE91</f>
        <v>46294</v>
      </c>
      <c r="KZ3" s="196">
        <f>月単位!AF91</f>
        <v>46295</v>
      </c>
      <c r="LA3" s="196" t="str">
        <f>月単位!AG91</f>
        <v/>
      </c>
      <c r="LB3" s="196">
        <f>月単位!C100</f>
        <v>46296</v>
      </c>
      <c r="LC3" s="196">
        <f>月単位!D100</f>
        <v>46297</v>
      </c>
      <c r="LD3" s="196">
        <f>月単位!E100</f>
        <v>46298</v>
      </c>
      <c r="LE3" s="196">
        <f>月単位!F100</f>
        <v>46299</v>
      </c>
      <c r="LF3" s="196">
        <f>月単位!G100</f>
        <v>46300</v>
      </c>
      <c r="LG3" s="196">
        <f>月単位!H100</f>
        <v>46301</v>
      </c>
      <c r="LH3" s="196">
        <f>月単位!I100</f>
        <v>46302</v>
      </c>
      <c r="LI3" s="196">
        <f>月単位!J100</f>
        <v>46303</v>
      </c>
      <c r="LJ3" s="196">
        <f>月単位!K100</f>
        <v>46304</v>
      </c>
      <c r="LK3" s="196">
        <f>月単位!L100</f>
        <v>46305</v>
      </c>
      <c r="LL3" s="196">
        <f>月単位!M100</f>
        <v>46306</v>
      </c>
      <c r="LM3" s="196">
        <f>月単位!N100</f>
        <v>46307</v>
      </c>
      <c r="LN3" s="196">
        <f>月単位!O100</f>
        <v>46308</v>
      </c>
      <c r="LO3" s="196">
        <f>月単位!P100</f>
        <v>46309</v>
      </c>
      <c r="LP3" s="196">
        <f>月単位!Q100</f>
        <v>46310</v>
      </c>
      <c r="LQ3" s="196">
        <f>月単位!R100</f>
        <v>46311</v>
      </c>
      <c r="LR3" s="196">
        <f>月単位!S100</f>
        <v>46312</v>
      </c>
      <c r="LS3" s="196">
        <f>月単位!T100</f>
        <v>46313</v>
      </c>
      <c r="LT3" s="196">
        <f>月単位!U100</f>
        <v>46314</v>
      </c>
      <c r="LU3" s="196">
        <f>月単位!V100</f>
        <v>46315</v>
      </c>
      <c r="LV3" s="196">
        <f>月単位!W100</f>
        <v>46316</v>
      </c>
      <c r="LW3" s="196">
        <f>月単位!X100</f>
        <v>46317</v>
      </c>
      <c r="LX3" s="196">
        <f>月単位!Y100</f>
        <v>46318</v>
      </c>
      <c r="LY3" s="196">
        <f>月単位!Z100</f>
        <v>46319</v>
      </c>
      <c r="LZ3" s="196">
        <f>月単位!AA100</f>
        <v>46320</v>
      </c>
      <c r="MA3" s="196">
        <f>月単位!AB100</f>
        <v>46321</v>
      </c>
      <c r="MB3" s="196">
        <f>月単位!AC100</f>
        <v>46322</v>
      </c>
      <c r="MC3" s="196">
        <f>月単位!AD100</f>
        <v>46323</v>
      </c>
      <c r="MD3" s="196">
        <f>月単位!AE100</f>
        <v>46324</v>
      </c>
      <c r="ME3" s="196">
        <f>月単位!AF100</f>
        <v>46325</v>
      </c>
      <c r="MF3" s="196">
        <f>月単位!AG100</f>
        <v>46326</v>
      </c>
      <c r="MG3" s="196">
        <f>月単位!C109</f>
        <v>46327</v>
      </c>
      <c r="MH3" s="196">
        <f>月単位!D109</f>
        <v>46328</v>
      </c>
      <c r="MI3" s="196">
        <f>月単位!E109</f>
        <v>46329</v>
      </c>
      <c r="MJ3" s="196">
        <f>月単位!F109</f>
        <v>46330</v>
      </c>
      <c r="MK3" s="196">
        <f>月単位!G109</f>
        <v>46331</v>
      </c>
      <c r="ML3" s="196">
        <f>月単位!H109</f>
        <v>46332</v>
      </c>
      <c r="MM3" s="196">
        <f>月単位!I109</f>
        <v>46333</v>
      </c>
      <c r="MN3" s="196">
        <f>月単位!J109</f>
        <v>46334</v>
      </c>
      <c r="MO3" s="196">
        <f>月単位!K109</f>
        <v>46335</v>
      </c>
      <c r="MP3" s="196">
        <f>月単位!L109</f>
        <v>46336</v>
      </c>
      <c r="MQ3" s="196">
        <f>月単位!M109</f>
        <v>46337</v>
      </c>
      <c r="MR3" s="196">
        <f>月単位!N109</f>
        <v>46338</v>
      </c>
      <c r="MS3" s="196">
        <f>月単位!O109</f>
        <v>46339</v>
      </c>
      <c r="MT3" s="196">
        <f>月単位!P109</f>
        <v>46340</v>
      </c>
      <c r="MU3" s="196">
        <f>月単位!Q109</f>
        <v>46341</v>
      </c>
      <c r="MV3" s="196">
        <f>月単位!R109</f>
        <v>46342</v>
      </c>
      <c r="MW3" s="196">
        <f>月単位!S109</f>
        <v>46343</v>
      </c>
      <c r="MX3" s="196">
        <f>月単位!T109</f>
        <v>46344</v>
      </c>
      <c r="MY3" s="196">
        <f>月単位!U109</f>
        <v>46345</v>
      </c>
      <c r="MZ3" s="196">
        <f>月単位!V109</f>
        <v>46346</v>
      </c>
      <c r="NA3" s="196">
        <f>月単位!W109</f>
        <v>46347</v>
      </c>
      <c r="NB3" s="196">
        <f>月単位!X109</f>
        <v>46348</v>
      </c>
      <c r="NC3" s="196">
        <f>月単位!Y109</f>
        <v>46349</v>
      </c>
      <c r="ND3" s="196">
        <f>月単位!Z109</f>
        <v>46350</v>
      </c>
      <c r="NE3" s="196">
        <f>月単位!AA109</f>
        <v>46351</v>
      </c>
      <c r="NF3" s="196">
        <f>月単位!AB109</f>
        <v>46352</v>
      </c>
      <c r="NG3" s="196">
        <f>月単位!AC109</f>
        <v>46353</v>
      </c>
      <c r="NH3" s="196">
        <f>月単位!AD109</f>
        <v>46354</v>
      </c>
      <c r="NI3" s="196">
        <f>月単位!AE109</f>
        <v>46355</v>
      </c>
      <c r="NJ3" s="196">
        <f>月単位!AF109</f>
        <v>46356</v>
      </c>
      <c r="NK3" s="196" t="str">
        <f>月単位!AG109</f>
        <v/>
      </c>
      <c r="NL3" s="196">
        <f>月単位!C118</f>
        <v>46357</v>
      </c>
      <c r="NM3" s="196">
        <f>月単位!D118</f>
        <v>46358</v>
      </c>
      <c r="NN3" s="196">
        <f>月単位!E118</f>
        <v>46359</v>
      </c>
      <c r="NO3" s="196">
        <f>月単位!F118</f>
        <v>46360</v>
      </c>
      <c r="NP3" s="196">
        <f>月単位!G118</f>
        <v>46361</v>
      </c>
      <c r="NQ3" s="196">
        <f>月単位!H118</f>
        <v>46362</v>
      </c>
      <c r="NR3" s="196">
        <f>月単位!I118</f>
        <v>46363</v>
      </c>
      <c r="NS3" s="196">
        <f>月単位!J118</f>
        <v>46364</v>
      </c>
      <c r="NT3" s="196">
        <f>月単位!K118</f>
        <v>46365</v>
      </c>
      <c r="NU3" s="196">
        <f>月単位!L118</f>
        <v>46366</v>
      </c>
      <c r="NV3" s="196">
        <f>月単位!M118</f>
        <v>46367</v>
      </c>
      <c r="NW3" s="196">
        <f>月単位!N118</f>
        <v>46368</v>
      </c>
      <c r="NX3" s="196">
        <f>月単位!O118</f>
        <v>46369</v>
      </c>
      <c r="NY3" s="196">
        <f>月単位!P118</f>
        <v>46370</v>
      </c>
      <c r="NZ3" s="196">
        <f>月単位!Q118</f>
        <v>46371</v>
      </c>
      <c r="OA3" s="196">
        <f>月単位!R118</f>
        <v>46372</v>
      </c>
      <c r="OB3" s="196">
        <f>月単位!S118</f>
        <v>46373</v>
      </c>
      <c r="OC3" s="196">
        <f>月単位!T118</f>
        <v>46374</v>
      </c>
      <c r="OD3" s="196">
        <f>月単位!U118</f>
        <v>46375</v>
      </c>
      <c r="OE3" s="196">
        <f>月単位!V118</f>
        <v>46376</v>
      </c>
      <c r="OF3" s="196">
        <f>月単位!W118</f>
        <v>46377</v>
      </c>
      <c r="OG3" s="196">
        <f>月単位!X118</f>
        <v>46378</v>
      </c>
      <c r="OH3" s="196">
        <f>月単位!Y118</f>
        <v>46379</v>
      </c>
      <c r="OI3" s="196">
        <f>月単位!Z118</f>
        <v>46380</v>
      </c>
      <c r="OJ3" s="196">
        <f>月単位!AA118</f>
        <v>46381</v>
      </c>
      <c r="OK3" s="196">
        <f>月単位!AB118</f>
        <v>46382</v>
      </c>
      <c r="OL3" s="196">
        <f>月単位!AC118</f>
        <v>46383</v>
      </c>
      <c r="OM3" s="196">
        <f>月単位!AD118</f>
        <v>46384</v>
      </c>
      <c r="ON3" s="196">
        <f>月単位!AE118</f>
        <v>46385</v>
      </c>
      <c r="OO3" s="196">
        <f>月単位!AF118</f>
        <v>46386</v>
      </c>
      <c r="OP3" s="196">
        <f>月単位!AG118</f>
        <v>46387</v>
      </c>
      <c r="OQ3" s="196">
        <f>月単位!C127</f>
        <v>46388</v>
      </c>
      <c r="OR3" s="196">
        <f>月単位!D127</f>
        <v>46389</v>
      </c>
      <c r="OS3" s="196">
        <f>月単位!E127</f>
        <v>46390</v>
      </c>
      <c r="OT3" s="196">
        <f>月単位!F127</f>
        <v>46391</v>
      </c>
      <c r="OU3" s="196">
        <f>月単位!G127</f>
        <v>46392</v>
      </c>
      <c r="OV3" s="196">
        <f>月単位!H127</f>
        <v>46393</v>
      </c>
      <c r="OW3" s="196">
        <f>月単位!I127</f>
        <v>46394</v>
      </c>
      <c r="OX3" s="196">
        <f>月単位!J127</f>
        <v>46395</v>
      </c>
      <c r="OY3" s="196">
        <f>月単位!K127</f>
        <v>46396</v>
      </c>
      <c r="OZ3" s="196">
        <f>月単位!L127</f>
        <v>46397</v>
      </c>
      <c r="PA3" s="196">
        <f>月単位!M127</f>
        <v>46398</v>
      </c>
      <c r="PB3" s="196">
        <f>月単位!N127</f>
        <v>46399</v>
      </c>
      <c r="PC3" s="196">
        <f>月単位!O127</f>
        <v>46400</v>
      </c>
      <c r="PD3" s="196">
        <f>月単位!P127</f>
        <v>46401</v>
      </c>
      <c r="PE3" s="196">
        <f>月単位!Q127</f>
        <v>46402</v>
      </c>
      <c r="PF3" s="196">
        <f>月単位!R127</f>
        <v>46403</v>
      </c>
      <c r="PG3" s="196">
        <f>月単位!S127</f>
        <v>46404</v>
      </c>
      <c r="PH3" s="196">
        <f>月単位!T127</f>
        <v>46405</v>
      </c>
      <c r="PI3" s="196">
        <f>月単位!U127</f>
        <v>46406</v>
      </c>
      <c r="PJ3" s="196">
        <f>月単位!V127</f>
        <v>46407</v>
      </c>
      <c r="PK3" s="196">
        <f>月単位!W127</f>
        <v>46408</v>
      </c>
      <c r="PL3" s="196">
        <f>月単位!X127</f>
        <v>46409</v>
      </c>
      <c r="PM3" s="196">
        <f>月単位!Y127</f>
        <v>46410</v>
      </c>
      <c r="PN3" s="196">
        <f>月単位!Z127</f>
        <v>46411</v>
      </c>
      <c r="PO3" s="196">
        <f>月単位!AA127</f>
        <v>46412</v>
      </c>
      <c r="PP3" s="196">
        <f>月単位!AB127</f>
        <v>46413</v>
      </c>
      <c r="PQ3" s="196">
        <f>月単位!AC127</f>
        <v>46414</v>
      </c>
      <c r="PR3" s="196">
        <f>月単位!AD127</f>
        <v>46415</v>
      </c>
      <c r="PS3" s="196">
        <f>月単位!AE127</f>
        <v>46416</v>
      </c>
      <c r="PT3" s="196">
        <f>月単位!AF127</f>
        <v>46417</v>
      </c>
      <c r="PU3" s="196">
        <f>月単位!AG127</f>
        <v>46418</v>
      </c>
      <c r="PV3" s="196">
        <f>月単位!C136</f>
        <v>46419</v>
      </c>
      <c r="PW3" s="196">
        <f>月単位!D136</f>
        <v>46420</v>
      </c>
      <c r="PX3" s="196">
        <f>月単位!E136</f>
        <v>46421</v>
      </c>
      <c r="PY3" s="196">
        <f>月単位!F136</f>
        <v>46422</v>
      </c>
      <c r="PZ3" s="196">
        <f>月単位!G136</f>
        <v>46423</v>
      </c>
      <c r="QA3" s="196">
        <f>月単位!H136</f>
        <v>46424</v>
      </c>
      <c r="QB3" s="196">
        <f>月単位!I136</f>
        <v>46425</v>
      </c>
      <c r="QC3" s="196">
        <f>月単位!J136</f>
        <v>46426</v>
      </c>
      <c r="QD3" s="196">
        <f>月単位!K136</f>
        <v>46427</v>
      </c>
      <c r="QE3" s="196">
        <f>月単位!L136</f>
        <v>46428</v>
      </c>
      <c r="QF3" s="196">
        <f>月単位!M136</f>
        <v>46429</v>
      </c>
      <c r="QG3" s="196">
        <f>月単位!N136</f>
        <v>46430</v>
      </c>
      <c r="QH3" s="196">
        <f>月単位!O136</f>
        <v>46431</v>
      </c>
      <c r="QI3" s="196">
        <f>月単位!P136</f>
        <v>46432</v>
      </c>
      <c r="QJ3" s="196">
        <f>月単位!Q136</f>
        <v>46433</v>
      </c>
      <c r="QK3" s="196">
        <f>月単位!R136</f>
        <v>46434</v>
      </c>
      <c r="QL3" s="196">
        <f>月単位!S136</f>
        <v>46435</v>
      </c>
      <c r="QM3" s="196">
        <f>月単位!T136</f>
        <v>46436</v>
      </c>
      <c r="QN3" s="196">
        <f>月単位!U136</f>
        <v>46437</v>
      </c>
      <c r="QO3" s="196">
        <f>月単位!V136</f>
        <v>46438</v>
      </c>
      <c r="QP3" s="196">
        <f>月単位!W136</f>
        <v>46439</v>
      </c>
      <c r="QQ3" s="196">
        <f>月単位!X136</f>
        <v>46440</v>
      </c>
      <c r="QR3" s="196">
        <f>月単位!Y136</f>
        <v>46441</v>
      </c>
      <c r="QS3" s="196">
        <f>月単位!Z136</f>
        <v>46442</v>
      </c>
      <c r="QT3" s="196">
        <f>月単位!AA136</f>
        <v>46443</v>
      </c>
      <c r="QU3" s="196">
        <f>月単位!AB136</f>
        <v>46444</v>
      </c>
      <c r="QV3" s="196">
        <f>月単位!AC136</f>
        <v>46445</v>
      </c>
      <c r="QW3" s="196">
        <f>月単位!AD136</f>
        <v>46446</v>
      </c>
      <c r="QX3" s="196" t="str">
        <f>月単位!AE136</f>
        <v/>
      </c>
      <c r="QY3" s="196" t="str">
        <f>月単位!AF136</f>
        <v/>
      </c>
      <c r="QZ3" s="196" t="str">
        <f>月単位!AG136</f>
        <v/>
      </c>
      <c r="RA3" s="196">
        <f>月単位!C145</f>
        <v>46447</v>
      </c>
      <c r="RB3" s="196">
        <f>月単位!D145</f>
        <v>46448</v>
      </c>
      <c r="RC3" s="196">
        <f>月単位!E145</f>
        <v>46449</v>
      </c>
      <c r="RD3" s="196">
        <f>月単位!F145</f>
        <v>46450</v>
      </c>
      <c r="RE3" s="196">
        <f>月単位!G145</f>
        <v>46451</v>
      </c>
      <c r="RF3" s="196">
        <f>月単位!H145</f>
        <v>46452</v>
      </c>
      <c r="RG3" s="196">
        <f>月単位!I145</f>
        <v>46453</v>
      </c>
      <c r="RH3" s="196">
        <f>月単位!J145</f>
        <v>46454</v>
      </c>
      <c r="RI3" s="196">
        <f>月単位!K145</f>
        <v>46455</v>
      </c>
      <c r="RJ3" s="196">
        <f>月単位!L145</f>
        <v>46456</v>
      </c>
      <c r="RK3" s="196">
        <f>月単位!M145</f>
        <v>46457</v>
      </c>
      <c r="RL3" s="196">
        <f>月単位!N145</f>
        <v>46458</v>
      </c>
      <c r="RM3" s="196">
        <f>月単位!O145</f>
        <v>46459</v>
      </c>
      <c r="RN3" s="196">
        <f>月単位!P145</f>
        <v>46460</v>
      </c>
      <c r="RO3" s="196">
        <f>月単位!Q145</f>
        <v>46461</v>
      </c>
      <c r="RP3" s="196">
        <f>月単位!R145</f>
        <v>46462</v>
      </c>
      <c r="RQ3" s="196">
        <f>月単位!S145</f>
        <v>46463</v>
      </c>
      <c r="RR3" s="196">
        <f>月単位!T145</f>
        <v>46464</v>
      </c>
      <c r="RS3" s="196">
        <f>月単位!U145</f>
        <v>46465</v>
      </c>
      <c r="RT3" s="196">
        <f>月単位!V145</f>
        <v>46466</v>
      </c>
      <c r="RU3" s="196">
        <f>月単位!W145</f>
        <v>46467</v>
      </c>
      <c r="RV3" s="196">
        <f>月単位!X145</f>
        <v>46468</v>
      </c>
      <c r="RW3" s="196">
        <f>月単位!Y145</f>
        <v>46469</v>
      </c>
      <c r="RX3" s="196">
        <f>月単位!Z145</f>
        <v>46470</v>
      </c>
      <c r="RY3" s="196">
        <f>月単位!AA145</f>
        <v>46471</v>
      </c>
      <c r="RZ3" s="196">
        <f>月単位!AB145</f>
        <v>46472</v>
      </c>
      <c r="SA3" s="196">
        <f>月単位!AC145</f>
        <v>46473</v>
      </c>
      <c r="SB3" s="196">
        <f>月単位!AD145</f>
        <v>46474</v>
      </c>
      <c r="SC3" s="196">
        <f>月単位!AE145</f>
        <v>46475</v>
      </c>
      <c r="SD3" s="196">
        <f>月単位!AF145</f>
        <v>46476</v>
      </c>
      <c r="SE3" s="196">
        <f>月単位!AG145</f>
        <v>46477</v>
      </c>
      <c r="SF3" s="196">
        <f>月単位!C154</f>
        <v>46478</v>
      </c>
      <c r="SG3" s="196">
        <f>月単位!D154</f>
        <v>46479</v>
      </c>
      <c r="SH3" s="196">
        <f>月単位!E154</f>
        <v>46480</v>
      </c>
      <c r="SI3" s="196">
        <f>月単位!F154</f>
        <v>46481</v>
      </c>
      <c r="SJ3" s="196">
        <f>月単位!G154</f>
        <v>46482</v>
      </c>
      <c r="SK3" s="196">
        <f>月単位!H154</f>
        <v>46483</v>
      </c>
      <c r="SL3" s="196">
        <f>月単位!I154</f>
        <v>46484</v>
      </c>
      <c r="SM3" s="196">
        <f>月単位!J154</f>
        <v>46485</v>
      </c>
      <c r="SN3" s="196">
        <f>月単位!K154</f>
        <v>46486</v>
      </c>
      <c r="SO3" s="196">
        <f>月単位!L154</f>
        <v>46487</v>
      </c>
      <c r="SP3" s="196">
        <f>月単位!M154</f>
        <v>46488</v>
      </c>
      <c r="SQ3" s="196">
        <f>月単位!N154</f>
        <v>46489</v>
      </c>
      <c r="SR3" s="196">
        <f>月単位!O154</f>
        <v>46490</v>
      </c>
      <c r="SS3" s="196">
        <f>月単位!P154</f>
        <v>46491</v>
      </c>
      <c r="ST3" s="196">
        <f>月単位!Q154</f>
        <v>46492</v>
      </c>
      <c r="SU3" s="196">
        <f>月単位!R154</f>
        <v>46493</v>
      </c>
      <c r="SV3" s="196">
        <f>月単位!S154</f>
        <v>46494</v>
      </c>
      <c r="SW3" s="196">
        <f>月単位!T154</f>
        <v>46495</v>
      </c>
      <c r="SX3" s="196">
        <f>月単位!U154</f>
        <v>46496</v>
      </c>
      <c r="SY3" s="196">
        <f>月単位!V154</f>
        <v>46497</v>
      </c>
      <c r="SZ3" s="196">
        <f>月単位!W154</f>
        <v>46498</v>
      </c>
      <c r="TA3" s="196">
        <f>月単位!X154</f>
        <v>46499</v>
      </c>
      <c r="TB3" s="196">
        <f>月単位!Y154</f>
        <v>46500</v>
      </c>
      <c r="TC3" s="196">
        <f>月単位!Z154</f>
        <v>46501</v>
      </c>
      <c r="TD3" s="196">
        <f>月単位!AA154</f>
        <v>46502</v>
      </c>
      <c r="TE3" s="196">
        <f>月単位!AB154</f>
        <v>46503</v>
      </c>
      <c r="TF3" s="196">
        <f>月単位!AC154</f>
        <v>46504</v>
      </c>
      <c r="TG3" s="196">
        <f>月単位!AD154</f>
        <v>46505</v>
      </c>
      <c r="TH3" s="196">
        <f>月単位!AE154</f>
        <v>46506</v>
      </c>
      <c r="TI3" s="196">
        <f>月単位!AF154</f>
        <v>46507</v>
      </c>
      <c r="TJ3" s="196" t="str">
        <f>月単位!AG154</f>
        <v/>
      </c>
      <c r="TK3" s="196">
        <f>月単位!C163</f>
        <v>46508</v>
      </c>
      <c r="TL3" s="196">
        <f>月単位!D163</f>
        <v>46509</v>
      </c>
      <c r="TM3" s="196">
        <f>月単位!E163</f>
        <v>46510</v>
      </c>
      <c r="TN3" s="196">
        <f>月単位!F163</f>
        <v>46511</v>
      </c>
      <c r="TO3" s="196">
        <f>月単位!G163</f>
        <v>46512</v>
      </c>
      <c r="TP3" s="196">
        <f>月単位!H163</f>
        <v>46513</v>
      </c>
      <c r="TQ3" s="196">
        <f>月単位!I163</f>
        <v>46514</v>
      </c>
      <c r="TR3" s="196">
        <f>月単位!J163</f>
        <v>46515</v>
      </c>
      <c r="TS3" s="196">
        <f>月単位!K163</f>
        <v>46516</v>
      </c>
      <c r="TT3" s="196">
        <f>月単位!L163</f>
        <v>46517</v>
      </c>
      <c r="TU3" s="196">
        <f>月単位!M163</f>
        <v>46518</v>
      </c>
      <c r="TV3" s="196">
        <f>月単位!N163</f>
        <v>46519</v>
      </c>
      <c r="TW3" s="196">
        <f>月単位!O163</f>
        <v>46520</v>
      </c>
      <c r="TX3" s="196">
        <f>月単位!P163</f>
        <v>46521</v>
      </c>
      <c r="TY3" s="196">
        <f>月単位!Q163</f>
        <v>46522</v>
      </c>
      <c r="TZ3" s="196">
        <f>月単位!R163</f>
        <v>46523</v>
      </c>
      <c r="UA3" s="196">
        <f>月単位!S163</f>
        <v>46524</v>
      </c>
      <c r="UB3" s="196">
        <f>月単位!T163</f>
        <v>46525</v>
      </c>
      <c r="UC3" s="196">
        <f>月単位!U163</f>
        <v>46526</v>
      </c>
      <c r="UD3" s="196">
        <f>月単位!V163</f>
        <v>46527</v>
      </c>
      <c r="UE3" s="196">
        <f>月単位!W163</f>
        <v>46528</v>
      </c>
      <c r="UF3" s="196">
        <f>月単位!X163</f>
        <v>46529</v>
      </c>
      <c r="UG3" s="196">
        <f>月単位!Y163</f>
        <v>46530</v>
      </c>
      <c r="UH3" s="196">
        <f>月単位!Z163</f>
        <v>46531</v>
      </c>
      <c r="UI3" s="196">
        <f>月単位!AA163</f>
        <v>46532</v>
      </c>
      <c r="UJ3" s="196">
        <f>月単位!AB163</f>
        <v>46533</v>
      </c>
      <c r="UK3" s="196">
        <f>月単位!AC163</f>
        <v>46534</v>
      </c>
      <c r="UL3" s="196">
        <f>月単位!AD163</f>
        <v>46535</v>
      </c>
      <c r="UM3" s="196">
        <f>月単位!AE163</f>
        <v>46536</v>
      </c>
      <c r="UN3" s="196">
        <f>月単位!AF163</f>
        <v>46537</v>
      </c>
      <c r="UO3" s="196">
        <f>月単位!AG163</f>
        <v>46538</v>
      </c>
      <c r="UP3" s="196">
        <f>月単位!C172</f>
        <v>46539</v>
      </c>
      <c r="UQ3" s="196">
        <f>月単位!D172</f>
        <v>46540</v>
      </c>
      <c r="UR3" s="196">
        <f>月単位!E172</f>
        <v>46541</v>
      </c>
      <c r="US3" s="196">
        <f>月単位!F172</f>
        <v>46542</v>
      </c>
      <c r="UT3" s="196">
        <f>月単位!G172</f>
        <v>46543</v>
      </c>
      <c r="UU3" s="196">
        <f>月単位!H172</f>
        <v>46544</v>
      </c>
      <c r="UV3" s="196">
        <f>月単位!I172</f>
        <v>46545</v>
      </c>
      <c r="UW3" s="196">
        <f>月単位!J172</f>
        <v>46546</v>
      </c>
      <c r="UX3" s="196">
        <f>月単位!K172</f>
        <v>46547</v>
      </c>
      <c r="UY3" s="196">
        <f>月単位!L172</f>
        <v>46548</v>
      </c>
      <c r="UZ3" s="196">
        <f>月単位!M172</f>
        <v>46549</v>
      </c>
      <c r="VA3" s="196">
        <f>月単位!N172</f>
        <v>46550</v>
      </c>
      <c r="VB3" s="196">
        <f>月単位!O172</f>
        <v>46551</v>
      </c>
      <c r="VC3" s="196">
        <f>月単位!P172</f>
        <v>46552</v>
      </c>
      <c r="VD3" s="196">
        <f>月単位!Q172</f>
        <v>46553</v>
      </c>
      <c r="VE3" s="196">
        <f>月単位!R172</f>
        <v>46554</v>
      </c>
      <c r="VF3" s="196">
        <f>月単位!S172</f>
        <v>46555</v>
      </c>
      <c r="VG3" s="196">
        <f>月単位!T172</f>
        <v>46556</v>
      </c>
      <c r="VH3" s="196">
        <f>月単位!U172</f>
        <v>46557</v>
      </c>
      <c r="VI3" s="196">
        <f>月単位!V172</f>
        <v>46558</v>
      </c>
      <c r="VJ3" s="196">
        <f>月単位!W172</f>
        <v>46559</v>
      </c>
      <c r="VK3" s="196">
        <f>月単位!X172</f>
        <v>46560</v>
      </c>
      <c r="VL3" s="196">
        <f>月単位!Y172</f>
        <v>46561</v>
      </c>
      <c r="VM3" s="196">
        <f>月単位!Z172</f>
        <v>46562</v>
      </c>
      <c r="VN3" s="196">
        <f>月単位!AA172</f>
        <v>46563</v>
      </c>
      <c r="VO3" s="196">
        <f>月単位!AB172</f>
        <v>46564</v>
      </c>
      <c r="VP3" s="196">
        <f>月単位!AC172</f>
        <v>46565</v>
      </c>
      <c r="VQ3" s="196">
        <f>月単位!AD172</f>
        <v>46566</v>
      </c>
      <c r="VR3" s="196">
        <f>月単位!AE172</f>
        <v>46567</v>
      </c>
      <c r="VS3" s="196">
        <f>月単位!AF172</f>
        <v>46568</v>
      </c>
      <c r="VT3" s="196" t="str">
        <f>月単位!AG172</f>
        <v/>
      </c>
      <c r="VU3" s="196">
        <f>月単位!C181</f>
        <v>46569</v>
      </c>
      <c r="VV3" s="196">
        <f>月単位!D181</f>
        <v>46570</v>
      </c>
      <c r="VW3" s="196">
        <f>月単位!E181</f>
        <v>46571</v>
      </c>
      <c r="VX3" s="196">
        <f>月単位!F181</f>
        <v>46572</v>
      </c>
      <c r="VY3" s="196">
        <f>月単位!G181</f>
        <v>46573</v>
      </c>
      <c r="VZ3" s="196">
        <f>月単位!H181</f>
        <v>46574</v>
      </c>
      <c r="WA3" s="196">
        <f>月単位!I181</f>
        <v>46575</v>
      </c>
      <c r="WB3" s="196">
        <f>月単位!J181</f>
        <v>46576</v>
      </c>
      <c r="WC3" s="196">
        <f>月単位!K181</f>
        <v>46577</v>
      </c>
      <c r="WD3" s="196">
        <f>月単位!L181</f>
        <v>46578</v>
      </c>
      <c r="WE3" s="196">
        <f>月単位!M181</f>
        <v>46579</v>
      </c>
      <c r="WF3" s="196">
        <f>月単位!N181</f>
        <v>46580</v>
      </c>
      <c r="WG3" s="196">
        <f>月単位!O181</f>
        <v>46581</v>
      </c>
      <c r="WH3" s="196">
        <f>月単位!P181</f>
        <v>46582</v>
      </c>
      <c r="WI3" s="196">
        <f>月単位!Q181</f>
        <v>46583</v>
      </c>
      <c r="WJ3" s="196">
        <f>月単位!R181</f>
        <v>46584</v>
      </c>
      <c r="WK3" s="196">
        <f>月単位!S181</f>
        <v>46585</v>
      </c>
      <c r="WL3" s="196">
        <f>月単位!T181</f>
        <v>46586</v>
      </c>
      <c r="WM3" s="196">
        <f>月単位!U181</f>
        <v>46587</v>
      </c>
      <c r="WN3" s="196">
        <f>月単位!V181</f>
        <v>46588</v>
      </c>
      <c r="WO3" s="196">
        <f>月単位!W181</f>
        <v>46589</v>
      </c>
      <c r="WP3" s="196">
        <f>月単位!X181</f>
        <v>46590</v>
      </c>
      <c r="WQ3" s="196">
        <f>月単位!Y181</f>
        <v>46591</v>
      </c>
      <c r="WR3" s="196">
        <f>月単位!Z181</f>
        <v>46592</v>
      </c>
      <c r="WS3" s="196">
        <f>月単位!AA181</f>
        <v>46593</v>
      </c>
      <c r="WT3" s="196">
        <f>月単位!AB181</f>
        <v>46594</v>
      </c>
      <c r="WU3" s="196">
        <f>月単位!AC181</f>
        <v>46595</v>
      </c>
      <c r="WV3" s="196">
        <f>月単位!AD181</f>
        <v>46596</v>
      </c>
      <c r="WW3" s="196">
        <f>月単位!AE181</f>
        <v>46597</v>
      </c>
      <c r="WX3" s="196">
        <f>月単位!AF181</f>
        <v>46598</v>
      </c>
      <c r="WY3" s="196">
        <f>月単位!AG181</f>
        <v>46599</v>
      </c>
      <c r="WZ3" s="196">
        <f>月単位!C190</f>
        <v>46600</v>
      </c>
      <c r="XA3" s="196">
        <f>月単位!D190</f>
        <v>46601</v>
      </c>
      <c r="XB3" s="196">
        <f>月単位!E190</f>
        <v>46602</v>
      </c>
      <c r="XC3" s="196">
        <f>月単位!F190</f>
        <v>46603</v>
      </c>
      <c r="XD3" s="196">
        <f>月単位!G190</f>
        <v>46604</v>
      </c>
      <c r="XE3" s="196">
        <f>月単位!H190</f>
        <v>46605</v>
      </c>
      <c r="XF3" s="196">
        <f>月単位!I190</f>
        <v>46606</v>
      </c>
      <c r="XG3" s="196">
        <f>月単位!J190</f>
        <v>46607</v>
      </c>
      <c r="XH3" s="196">
        <f>月単位!K190</f>
        <v>46608</v>
      </c>
      <c r="XI3" s="196">
        <f>月単位!L190</f>
        <v>46609</v>
      </c>
      <c r="XJ3" s="196">
        <f>月単位!M190</f>
        <v>46610</v>
      </c>
      <c r="XK3" s="196">
        <f>月単位!N190</f>
        <v>46611</v>
      </c>
      <c r="XL3" s="196">
        <f>月単位!O190</f>
        <v>46612</v>
      </c>
      <c r="XM3" s="196">
        <f>月単位!P190</f>
        <v>46613</v>
      </c>
      <c r="XN3" s="196">
        <f>月単位!Q190</f>
        <v>46614</v>
      </c>
      <c r="XO3" s="196">
        <f>月単位!R190</f>
        <v>46615</v>
      </c>
      <c r="XP3" s="196">
        <f>月単位!S190</f>
        <v>46616</v>
      </c>
      <c r="XQ3" s="196">
        <f>月単位!T190</f>
        <v>46617</v>
      </c>
      <c r="XR3" s="196">
        <f>月単位!U190</f>
        <v>46618</v>
      </c>
      <c r="XS3" s="196">
        <f>月単位!V190</f>
        <v>46619</v>
      </c>
      <c r="XT3" s="196">
        <f>月単位!W190</f>
        <v>46620</v>
      </c>
      <c r="XU3" s="196">
        <f>月単位!X190</f>
        <v>46621</v>
      </c>
      <c r="XV3" s="196">
        <f>月単位!Y190</f>
        <v>46622</v>
      </c>
      <c r="XW3" s="196">
        <f>月単位!Z190</f>
        <v>46623</v>
      </c>
      <c r="XX3" s="196">
        <f>月単位!AA190</f>
        <v>46624</v>
      </c>
      <c r="XY3" s="196">
        <f>月単位!AB190</f>
        <v>46625</v>
      </c>
      <c r="XZ3" s="196">
        <f>月単位!AC190</f>
        <v>46626</v>
      </c>
      <c r="YA3" s="196">
        <f>月単位!AD190</f>
        <v>46627</v>
      </c>
      <c r="YB3" s="196">
        <f>月単位!AE190</f>
        <v>46628</v>
      </c>
      <c r="YC3" s="196">
        <f>月単位!AF190</f>
        <v>46629</v>
      </c>
      <c r="YD3" s="196">
        <f>月単位!AG190</f>
        <v>46630</v>
      </c>
      <c r="YE3" s="196">
        <f>月単位!C199</f>
        <v>46631</v>
      </c>
      <c r="YF3" s="196">
        <f>月単位!D199</f>
        <v>46632</v>
      </c>
      <c r="YG3" s="196">
        <f>月単位!E199</f>
        <v>46633</v>
      </c>
      <c r="YH3" s="196">
        <f>月単位!F199</f>
        <v>46634</v>
      </c>
      <c r="YI3" s="196">
        <f>月単位!G199</f>
        <v>46635</v>
      </c>
      <c r="YJ3" s="196">
        <f>月単位!H199</f>
        <v>46636</v>
      </c>
      <c r="YK3" s="196">
        <f>月単位!I199</f>
        <v>46637</v>
      </c>
      <c r="YL3" s="196">
        <f>月単位!J199</f>
        <v>46638</v>
      </c>
      <c r="YM3" s="196">
        <f>月単位!K199</f>
        <v>46639</v>
      </c>
      <c r="YN3" s="196">
        <f>月単位!L199</f>
        <v>46640</v>
      </c>
      <c r="YO3" s="196">
        <f>月単位!M199</f>
        <v>46641</v>
      </c>
      <c r="YP3" s="196">
        <f>月単位!N199</f>
        <v>46642</v>
      </c>
      <c r="YQ3" s="196">
        <f>月単位!O199</f>
        <v>46643</v>
      </c>
      <c r="YR3" s="196">
        <f>月単位!P199</f>
        <v>46644</v>
      </c>
      <c r="YS3" s="196">
        <f>月単位!Q199</f>
        <v>46645</v>
      </c>
      <c r="YT3" s="196">
        <f>月単位!R199</f>
        <v>46646</v>
      </c>
      <c r="YU3" s="196">
        <f>月単位!S199</f>
        <v>46647</v>
      </c>
      <c r="YV3" s="196">
        <f>月単位!T199</f>
        <v>46648</v>
      </c>
      <c r="YW3" s="196">
        <f>月単位!U199</f>
        <v>46649</v>
      </c>
      <c r="YX3" s="196">
        <f>月単位!V199</f>
        <v>46650</v>
      </c>
      <c r="YY3" s="196">
        <f>月単位!W199</f>
        <v>46651</v>
      </c>
      <c r="YZ3" s="196">
        <f>月単位!X199</f>
        <v>46652</v>
      </c>
      <c r="ZA3" s="196">
        <f>月単位!Y199</f>
        <v>46653</v>
      </c>
      <c r="ZB3" s="196">
        <f>月単位!Z199</f>
        <v>46654</v>
      </c>
      <c r="ZC3" s="196">
        <f>月単位!AA199</f>
        <v>46655</v>
      </c>
      <c r="ZD3" s="196">
        <f>月単位!AB199</f>
        <v>46656</v>
      </c>
      <c r="ZE3" s="196">
        <f>月単位!AC199</f>
        <v>46657</v>
      </c>
      <c r="ZF3" s="196">
        <f>月単位!AD199</f>
        <v>46658</v>
      </c>
      <c r="ZG3" s="196">
        <f>月単位!AE199</f>
        <v>46659</v>
      </c>
      <c r="ZH3" s="196">
        <f>月単位!AF199</f>
        <v>46660</v>
      </c>
      <c r="ZI3" s="196" t="str">
        <f>月単位!AG199</f>
        <v/>
      </c>
      <c r="ZJ3" s="196">
        <f>月単位!C208</f>
        <v>46661</v>
      </c>
      <c r="ZK3" s="196">
        <f>月単位!D208</f>
        <v>46662</v>
      </c>
      <c r="ZL3" s="196">
        <f>月単位!E208</f>
        <v>46663</v>
      </c>
      <c r="ZM3" s="196">
        <f>月単位!F208</f>
        <v>46664</v>
      </c>
      <c r="ZN3" s="196">
        <f>月単位!G208</f>
        <v>46665</v>
      </c>
      <c r="ZO3" s="196">
        <f>月単位!H208</f>
        <v>46666</v>
      </c>
      <c r="ZP3" s="196">
        <f>月単位!I208</f>
        <v>46667</v>
      </c>
      <c r="ZQ3" s="196">
        <f>月単位!J208</f>
        <v>46668</v>
      </c>
      <c r="ZR3" s="196">
        <f>月単位!K208</f>
        <v>46669</v>
      </c>
      <c r="ZS3" s="196">
        <f>月単位!L208</f>
        <v>46670</v>
      </c>
      <c r="ZT3" s="196">
        <f>月単位!M208</f>
        <v>46671</v>
      </c>
      <c r="ZU3" s="196">
        <f>月単位!N208</f>
        <v>46672</v>
      </c>
      <c r="ZV3" s="196">
        <f>月単位!O208</f>
        <v>46673</v>
      </c>
      <c r="ZW3" s="196">
        <f>月単位!P208</f>
        <v>46674</v>
      </c>
      <c r="ZX3" s="196">
        <f>月単位!Q208</f>
        <v>46675</v>
      </c>
      <c r="ZY3" s="196">
        <f>月単位!R208</f>
        <v>46676</v>
      </c>
      <c r="ZZ3" s="196">
        <f>月単位!S208</f>
        <v>46677</v>
      </c>
      <c r="AAA3" s="196">
        <f>月単位!T208</f>
        <v>46678</v>
      </c>
      <c r="AAB3" s="196">
        <f>月単位!U208</f>
        <v>46679</v>
      </c>
      <c r="AAC3" s="196">
        <f>月単位!V208</f>
        <v>46680</v>
      </c>
      <c r="AAD3" s="196">
        <f>月単位!W208</f>
        <v>46681</v>
      </c>
      <c r="AAE3" s="196">
        <f>月単位!X208</f>
        <v>46682</v>
      </c>
      <c r="AAF3" s="196">
        <f>月単位!Y208</f>
        <v>46683</v>
      </c>
      <c r="AAG3" s="196">
        <f>月単位!Z208</f>
        <v>46684</v>
      </c>
      <c r="AAH3" s="196">
        <f>月単位!AA208</f>
        <v>46685</v>
      </c>
      <c r="AAI3" s="196">
        <f>月単位!AB208</f>
        <v>46686</v>
      </c>
      <c r="AAJ3" s="196">
        <f>月単位!AC208</f>
        <v>46687</v>
      </c>
      <c r="AAK3" s="196">
        <f>月単位!AD208</f>
        <v>46688</v>
      </c>
      <c r="AAL3" s="196">
        <f>月単位!AE208</f>
        <v>46689</v>
      </c>
      <c r="AAM3" s="196">
        <f>月単位!AF208</f>
        <v>46690</v>
      </c>
      <c r="AAN3" s="196">
        <f>月単位!AG208</f>
        <v>46691</v>
      </c>
    </row>
    <row r="4" spans="1:716" s="172" customFormat="1">
      <c r="B4" s="172" t="s">
        <v>118</v>
      </c>
      <c r="C4" s="172" t="str">
        <f t="shared" ref="C4:AAN4" si="0">ADDRESS(7,C2,4,1)</f>
        <v>C7</v>
      </c>
      <c r="D4" s="172" t="str">
        <f t="shared" si="0"/>
        <v>D7</v>
      </c>
      <c r="E4" s="172" t="str">
        <f t="shared" si="0"/>
        <v>E7</v>
      </c>
      <c r="F4" s="172" t="str">
        <f t="shared" si="0"/>
        <v>F7</v>
      </c>
      <c r="G4" s="172" t="str">
        <f t="shared" si="0"/>
        <v>G7</v>
      </c>
      <c r="H4" s="172" t="str">
        <f t="shared" si="0"/>
        <v>H7</v>
      </c>
      <c r="I4" s="172" t="str">
        <f t="shared" si="0"/>
        <v>I7</v>
      </c>
      <c r="J4" s="172" t="str">
        <f t="shared" si="0"/>
        <v>J7</v>
      </c>
      <c r="K4" s="172" t="str">
        <f t="shared" si="0"/>
        <v>K7</v>
      </c>
      <c r="L4" s="172" t="str">
        <f t="shared" si="0"/>
        <v>L7</v>
      </c>
      <c r="M4" s="172" t="str">
        <f t="shared" si="0"/>
        <v>M7</v>
      </c>
      <c r="N4" s="172" t="str">
        <f t="shared" si="0"/>
        <v>N7</v>
      </c>
      <c r="O4" s="172" t="str">
        <f t="shared" si="0"/>
        <v>O7</v>
      </c>
      <c r="P4" s="172" t="str">
        <f t="shared" si="0"/>
        <v>P7</v>
      </c>
      <c r="Q4" s="172" t="str">
        <f t="shared" si="0"/>
        <v>Q7</v>
      </c>
      <c r="R4" s="172" t="str">
        <f t="shared" si="0"/>
        <v>R7</v>
      </c>
      <c r="S4" s="172" t="str">
        <f t="shared" si="0"/>
        <v>S7</v>
      </c>
      <c r="T4" s="172" t="str">
        <f t="shared" si="0"/>
        <v>T7</v>
      </c>
      <c r="U4" s="172" t="str">
        <f t="shared" si="0"/>
        <v>U7</v>
      </c>
      <c r="V4" s="172" t="str">
        <f t="shared" si="0"/>
        <v>V7</v>
      </c>
      <c r="W4" s="172" t="str">
        <f t="shared" si="0"/>
        <v>W7</v>
      </c>
      <c r="X4" s="172" t="str">
        <f t="shared" si="0"/>
        <v>X7</v>
      </c>
      <c r="Y4" s="172" t="str">
        <f t="shared" si="0"/>
        <v>Y7</v>
      </c>
      <c r="Z4" s="172" t="str">
        <f t="shared" si="0"/>
        <v>Z7</v>
      </c>
      <c r="AA4" s="172" t="str">
        <f t="shared" si="0"/>
        <v>AA7</v>
      </c>
      <c r="AB4" s="172" t="str">
        <f t="shared" si="0"/>
        <v>AB7</v>
      </c>
      <c r="AC4" s="172" t="str">
        <f t="shared" si="0"/>
        <v>AC7</v>
      </c>
      <c r="AD4" s="172" t="str">
        <f t="shared" si="0"/>
        <v>AD7</v>
      </c>
      <c r="AE4" s="172" t="str">
        <f t="shared" si="0"/>
        <v>AE7</v>
      </c>
      <c r="AF4" s="172" t="str">
        <f t="shared" si="0"/>
        <v>AF7</v>
      </c>
      <c r="AG4" s="172" t="str">
        <f t="shared" si="0"/>
        <v>AG7</v>
      </c>
      <c r="AH4" s="172" t="str">
        <f t="shared" si="0"/>
        <v>AH7</v>
      </c>
      <c r="AI4" s="172" t="str">
        <f t="shared" si="0"/>
        <v>AI7</v>
      </c>
      <c r="AJ4" s="172" t="str">
        <f t="shared" si="0"/>
        <v>AJ7</v>
      </c>
      <c r="AK4" s="172" t="str">
        <f t="shared" si="0"/>
        <v>AK7</v>
      </c>
      <c r="AL4" s="172" t="str">
        <f t="shared" si="0"/>
        <v>AL7</v>
      </c>
      <c r="AM4" s="172" t="str">
        <f t="shared" si="0"/>
        <v>AM7</v>
      </c>
      <c r="AN4" s="172" t="str">
        <f t="shared" si="0"/>
        <v>AN7</v>
      </c>
      <c r="AO4" s="172" t="str">
        <f t="shared" si="0"/>
        <v>AO7</v>
      </c>
      <c r="AP4" s="172" t="str">
        <f t="shared" si="0"/>
        <v>AP7</v>
      </c>
      <c r="AQ4" s="172" t="str">
        <f t="shared" si="0"/>
        <v>AQ7</v>
      </c>
      <c r="AR4" s="172" t="str">
        <f t="shared" si="0"/>
        <v>AR7</v>
      </c>
      <c r="AS4" s="172" t="str">
        <f t="shared" si="0"/>
        <v>AS7</v>
      </c>
      <c r="AT4" s="172" t="str">
        <f t="shared" si="0"/>
        <v>AT7</v>
      </c>
      <c r="AU4" s="172" t="str">
        <f t="shared" si="0"/>
        <v>AU7</v>
      </c>
      <c r="AV4" s="172" t="str">
        <f t="shared" si="0"/>
        <v>AV7</v>
      </c>
      <c r="AW4" s="172" t="str">
        <f t="shared" si="0"/>
        <v>AW7</v>
      </c>
      <c r="AX4" s="172" t="str">
        <f t="shared" si="0"/>
        <v>AX7</v>
      </c>
      <c r="AY4" s="172" t="str">
        <f t="shared" si="0"/>
        <v>AY7</v>
      </c>
      <c r="AZ4" s="172" t="str">
        <f t="shared" si="0"/>
        <v>AZ7</v>
      </c>
      <c r="BA4" s="172" t="str">
        <f t="shared" si="0"/>
        <v>BA7</v>
      </c>
      <c r="BB4" s="172" t="str">
        <f t="shared" si="0"/>
        <v>BB7</v>
      </c>
      <c r="BC4" s="172" t="str">
        <f t="shared" si="0"/>
        <v>BC7</v>
      </c>
      <c r="BD4" s="172" t="str">
        <f t="shared" si="0"/>
        <v>BD7</v>
      </c>
      <c r="BE4" s="172" t="str">
        <f t="shared" si="0"/>
        <v>BE7</v>
      </c>
      <c r="BF4" s="172" t="str">
        <f t="shared" si="0"/>
        <v>BF7</v>
      </c>
      <c r="BG4" s="172" t="str">
        <f t="shared" si="0"/>
        <v>BG7</v>
      </c>
      <c r="BH4" s="172" t="str">
        <f t="shared" si="0"/>
        <v>BH7</v>
      </c>
      <c r="BI4" s="172" t="str">
        <f t="shared" si="0"/>
        <v>BI7</v>
      </c>
      <c r="BJ4" s="172" t="str">
        <f t="shared" si="0"/>
        <v>BJ7</v>
      </c>
      <c r="BK4" s="172" t="str">
        <f t="shared" si="0"/>
        <v>BK7</v>
      </c>
      <c r="BL4" s="172" t="str">
        <f t="shared" si="0"/>
        <v>BL7</v>
      </c>
      <c r="BM4" s="172" t="str">
        <f t="shared" si="0"/>
        <v>BM7</v>
      </c>
      <c r="BN4" s="172" t="str">
        <f t="shared" si="0"/>
        <v>BN7</v>
      </c>
      <c r="BO4" s="172" t="str">
        <f t="shared" si="0"/>
        <v>BO7</v>
      </c>
      <c r="BP4" s="172" t="str">
        <f t="shared" si="0"/>
        <v>BP7</v>
      </c>
      <c r="BQ4" s="172" t="str">
        <f t="shared" si="0"/>
        <v>BQ7</v>
      </c>
      <c r="BR4" s="172" t="str">
        <f t="shared" si="0"/>
        <v>BR7</v>
      </c>
      <c r="BS4" s="172" t="str">
        <f t="shared" si="0"/>
        <v>BS7</v>
      </c>
      <c r="BT4" s="172" t="str">
        <f t="shared" si="0"/>
        <v>BT7</v>
      </c>
      <c r="BU4" s="172" t="str">
        <f t="shared" si="0"/>
        <v>BU7</v>
      </c>
      <c r="BV4" s="172" t="str">
        <f t="shared" si="0"/>
        <v>BV7</v>
      </c>
      <c r="BW4" s="172" t="str">
        <f t="shared" si="0"/>
        <v>BW7</v>
      </c>
      <c r="BX4" s="172" t="str">
        <f t="shared" si="0"/>
        <v>BX7</v>
      </c>
      <c r="BY4" s="172" t="str">
        <f t="shared" si="0"/>
        <v>BY7</v>
      </c>
      <c r="BZ4" s="172" t="str">
        <f t="shared" si="0"/>
        <v>BZ7</v>
      </c>
      <c r="CA4" s="172" t="str">
        <f t="shared" si="0"/>
        <v>CA7</v>
      </c>
      <c r="CB4" s="172" t="str">
        <f t="shared" si="0"/>
        <v>CB7</v>
      </c>
      <c r="CC4" s="172" t="str">
        <f t="shared" si="0"/>
        <v>CC7</v>
      </c>
      <c r="CD4" s="172" t="str">
        <f t="shared" si="0"/>
        <v>CD7</v>
      </c>
      <c r="CE4" s="172" t="str">
        <f t="shared" si="0"/>
        <v>CE7</v>
      </c>
      <c r="CF4" s="172" t="str">
        <f t="shared" si="0"/>
        <v>CF7</v>
      </c>
      <c r="CG4" s="172" t="str">
        <f t="shared" si="0"/>
        <v>CG7</v>
      </c>
      <c r="CH4" s="172" t="str">
        <f t="shared" si="0"/>
        <v>CH7</v>
      </c>
      <c r="CI4" s="172" t="str">
        <f t="shared" si="0"/>
        <v>CI7</v>
      </c>
      <c r="CJ4" s="172" t="str">
        <f t="shared" si="0"/>
        <v>CJ7</v>
      </c>
      <c r="CK4" s="172" t="str">
        <f t="shared" si="0"/>
        <v>CK7</v>
      </c>
      <c r="CL4" s="172" t="str">
        <f t="shared" si="0"/>
        <v>CL7</v>
      </c>
      <c r="CM4" s="172" t="str">
        <f t="shared" si="0"/>
        <v>CM7</v>
      </c>
      <c r="CN4" s="172" t="str">
        <f t="shared" si="0"/>
        <v>CN7</v>
      </c>
      <c r="CO4" s="172" t="str">
        <f t="shared" si="0"/>
        <v>CO7</v>
      </c>
      <c r="CP4" s="172" t="str">
        <f t="shared" si="0"/>
        <v>CP7</v>
      </c>
      <c r="CQ4" s="172" t="str">
        <f t="shared" si="0"/>
        <v>CQ7</v>
      </c>
      <c r="CR4" s="172" t="str">
        <f t="shared" si="0"/>
        <v>CR7</v>
      </c>
      <c r="CS4" s="172" t="str">
        <f t="shared" si="0"/>
        <v>CS7</v>
      </c>
      <c r="CT4" s="172" t="str">
        <f t="shared" si="0"/>
        <v>CT7</v>
      </c>
      <c r="CU4" s="172" t="str">
        <f t="shared" si="0"/>
        <v>CU7</v>
      </c>
      <c r="CV4" s="172" t="str">
        <f t="shared" si="0"/>
        <v>CV7</v>
      </c>
      <c r="CW4" s="172" t="str">
        <f t="shared" si="0"/>
        <v>CW7</v>
      </c>
      <c r="CX4" s="172" t="str">
        <f t="shared" si="0"/>
        <v>CX7</v>
      </c>
      <c r="CY4" s="172" t="str">
        <f t="shared" si="0"/>
        <v>CY7</v>
      </c>
      <c r="CZ4" s="172" t="str">
        <f t="shared" si="0"/>
        <v>CZ7</v>
      </c>
      <c r="DA4" s="172" t="str">
        <f t="shared" si="0"/>
        <v>DA7</v>
      </c>
      <c r="DB4" s="172" t="str">
        <f t="shared" si="0"/>
        <v>DB7</v>
      </c>
      <c r="DC4" s="172" t="str">
        <f t="shared" si="0"/>
        <v>DC7</v>
      </c>
      <c r="DD4" s="172" t="str">
        <f t="shared" si="0"/>
        <v>DD7</v>
      </c>
      <c r="DE4" s="172" t="str">
        <f t="shared" si="0"/>
        <v>DE7</v>
      </c>
      <c r="DF4" s="172" t="str">
        <f t="shared" si="0"/>
        <v>DF7</v>
      </c>
      <c r="DG4" s="172" t="str">
        <f t="shared" si="0"/>
        <v>DG7</v>
      </c>
      <c r="DH4" s="172" t="str">
        <f t="shared" si="0"/>
        <v>DH7</v>
      </c>
      <c r="DI4" s="172" t="str">
        <f t="shared" si="0"/>
        <v>DI7</v>
      </c>
      <c r="DJ4" s="172" t="str">
        <f t="shared" si="0"/>
        <v>DJ7</v>
      </c>
      <c r="DK4" s="172" t="str">
        <f t="shared" si="0"/>
        <v>DK7</v>
      </c>
      <c r="DL4" s="172" t="str">
        <f t="shared" si="0"/>
        <v>DL7</v>
      </c>
      <c r="DM4" s="172" t="str">
        <f t="shared" si="0"/>
        <v>DM7</v>
      </c>
      <c r="DN4" s="172" t="str">
        <f t="shared" si="0"/>
        <v>DN7</v>
      </c>
      <c r="DO4" s="172" t="str">
        <f t="shared" si="0"/>
        <v>DO7</v>
      </c>
      <c r="DP4" s="172" t="str">
        <f t="shared" si="0"/>
        <v>DP7</v>
      </c>
      <c r="DQ4" s="172" t="str">
        <f t="shared" si="0"/>
        <v>DQ7</v>
      </c>
      <c r="DR4" s="172" t="str">
        <f t="shared" si="0"/>
        <v>DR7</v>
      </c>
      <c r="DS4" s="172" t="str">
        <f t="shared" si="0"/>
        <v>DS7</v>
      </c>
      <c r="DT4" s="172" t="str">
        <f t="shared" si="0"/>
        <v>DT7</v>
      </c>
      <c r="DU4" s="172" t="str">
        <f t="shared" si="0"/>
        <v>DU7</v>
      </c>
      <c r="DV4" s="172" t="str">
        <f t="shared" si="0"/>
        <v>DV7</v>
      </c>
      <c r="DW4" s="172" t="str">
        <f t="shared" si="0"/>
        <v>DW7</v>
      </c>
      <c r="DX4" s="172" t="str">
        <f t="shared" si="0"/>
        <v>DX7</v>
      </c>
      <c r="DY4" s="172" t="str">
        <f t="shared" si="0"/>
        <v>DY7</v>
      </c>
      <c r="DZ4" s="172" t="str">
        <f t="shared" si="0"/>
        <v>DZ7</v>
      </c>
      <c r="EA4" s="172" t="str">
        <f t="shared" si="0"/>
        <v>EA7</v>
      </c>
      <c r="EB4" s="172" t="str">
        <f t="shared" si="0"/>
        <v>EB7</v>
      </c>
      <c r="EC4" s="172" t="str">
        <f t="shared" si="0"/>
        <v>EC7</v>
      </c>
      <c r="ED4" s="172" t="str">
        <f t="shared" si="0"/>
        <v>ED7</v>
      </c>
      <c r="EE4" s="172" t="str">
        <f t="shared" si="0"/>
        <v>EE7</v>
      </c>
      <c r="EF4" s="172" t="str">
        <f t="shared" si="0"/>
        <v>EF7</v>
      </c>
      <c r="EG4" s="172" t="str">
        <f t="shared" si="0"/>
        <v>EG7</v>
      </c>
      <c r="EH4" s="172" t="str">
        <f t="shared" si="0"/>
        <v>EH7</v>
      </c>
      <c r="EI4" s="172" t="str">
        <f t="shared" si="0"/>
        <v>EI7</v>
      </c>
      <c r="EJ4" s="172" t="str">
        <f t="shared" si="0"/>
        <v>EJ7</v>
      </c>
      <c r="EK4" s="172" t="str">
        <f t="shared" si="0"/>
        <v>EK7</v>
      </c>
      <c r="EL4" s="172" t="str">
        <f t="shared" si="0"/>
        <v>EL7</v>
      </c>
      <c r="EM4" s="172" t="str">
        <f t="shared" si="0"/>
        <v>EM7</v>
      </c>
      <c r="EN4" s="172" t="str">
        <f t="shared" si="0"/>
        <v>EN7</v>
      </c>
      <c r="EO4" s="172" t="str">
        <f t="shared" si="0"/>
        <v>EO7</v>
      </c>
      <c r="EP4" s="172" t="str">
        <f t="shared" si="0"/>
        <v>EP7</v>
      </c>
      <c r="EQ4" s="172" t="str">
        <f t="shared" si="0"/>
        <v>EQ7</v>
      </c>
      <c r="ER4" s="172" t="str">
        <f t="shared" si="0"/>
        <v>ER7</v>
      </c>
      <c r="ES4" s="172" t="str">
        <f t="shared" si="0"/>
        <v>ES7</v>
      </c>
      <c r="ET4" s="172" t="str">
        <f t="shared" si="0"/>
        <v>ET7</v>
      </c>
      <c r="EU4" s="172" t="str">
        <f t="shared" si="0"/>
        <v>EU7</v>
      </c>
      <c r="EV4" s="172" t="str">
        <f t="shared" si="0"/>
        <v>EV7</v>
      </c>
      <c r="EW4" s="172" t="str">
        <f t="shared" si="0"/>
        <v>EW7</v>
      </c>
      <c r="EX4" s="172" t="str">
        <f t="shared" si="0"/>
        <v>EX7</v>
      </c>
      <c r="EY4" s="172" t="str">
        <f t="shared" si="0"/>
        <v>EY7</v>
      </c>
      <c r="EZ4" s="172" t="str">
        <f t="shared" si="0"/>
        <v>EZ7</v>
      </c>
      <c r="FA4" s="172" t="str">
        <f t="shared" si="0"/>
        <v>FA7</v>
      </c>
      <c r="FB4" s="172" t="str">
        <f t="shared" si="0"/>
        <v>FB7</v>
      </c>
      <c r="FC4" s="172" t="str">
        <f t="shared" si="0"/>
        <v>FC7</v>
      </c>
      <c r="FD4" s="172" t="str">
        <f t="shared" si="0"/>
        <v>FD7</v>
      </c>
      <c r="FE4" s="172" t="str">
        <f t="shared" si="0"/>
        <v>FE7</v>
      </c>
      <c r="FF4" s="172" t="str">
        <f t="shared" si="0"/>
        <v>FF7</v>
      </c>
      <c r="FG4" s="172" t="str">
        <f t="shared" si="0"/>
        <v>FG7</v>
      </c>
      <c r="FH4" s="172" t="str">
        <f t="shared" si="0"/>
        <v>FH7</v>
      </c>
      <c r="FI4" s="172" t="str">
        <f t="shared" si="0"/>
        <v>FI7</v>
      </c>
      <c r="FJ4" s="172" t="str">
        <f t="shared" si="0"/>
        <v>FJ7</v>
      </c>
      <c r="FK4" s="172" t="str">
        <f t="shared" si="0"/>
        <v>FK7</v>
      </c>
      <c r="FL4" s="172" t="str">
        <f t="shared" si="0"/>
        <v>FL7</v>
      </c>
      <c r="FM4" s="172" t="str">
        <f t="shared" si="0"/>
        <v>FM7</v>
      </c>
      <c r="FN4" s="172" t="str">
        <f t="shared" si="0"/>
        <v>FN7</v>
      </c>
      <c r="FO4" s="172" t="str">
        <f t="shared" si="0"/>
        <v>FO7</v>
      </c>
      <c r="FP4" s="172" t="str">
        <f t="shared" si="0"/>
        <v>FP7</v>
      </c>
      <c r="FQ4" s="172" t="str">
        <f t="shared" si="0"/>
        <v>FQ7</v>
      </c>
      <c r="FR4" s="172" t="str">
        <f t="shared" si="0"/>
        <v>FR7</v>
      </c>
      <c r="FS4" s="172" t="str">
        <f t="shared" si="0"/>
        <v>FS7</v>
      </c>
      <c r="FT4" s="172" t="str">
        <f t="shared" si="0"/>
        <v>FT7</v>
      </c>
      <c r="FU4" s="172" t="str">
        <f t="shared" si="0"/>
        <v>FU7</v>
      </c>
      <c r="FV4" s="172" t="str">
        <f t="shared" si="0"/>
        <v>FV7</v>
      </c>
      <c r="FW4" s="172" t="str">
        <f t="shared" si="0"/>
        <v>FW7</v>
      </c>
      <c r="FX4" s="172" t="str">
        <f t="shared" si="0"/>
        <v>FX7</v>
      </c>
      <c r="FY4" s="172" t="str">
        <f t="shared" si="0"/>
        <v>FY7</v>
      </c>
      <c r="FZ4" s="172" t="str">
        <f t="shared" si="0"/>
        <v>FZ7</v>
      </c>
      <c r="GA4" s="172" t="str">
        <f t="shared" si="0"/>
        <v>GA7</v>
      </c>
      <c r="GB4" s="172" t="str">
        <f t="shared" si="0"/>
        <v>GB7</v>
      </c>
      <c r="GC4" s="172" t="str">
        <f t="shared" si="0"/>
        <v>GC7</v>
      </c>
      <c r="GD4" s="172" t="str">
        <f t="shared" si="0"/>
        <v>GD7</v>
      </c>
      <c r="GE4" s="172" t="str">
        <f t="shared" si="0"/>
        <v>GE7</v>
      </c>
      <c r="GF4" s="172" t="str">
        <f t="shared" si="0"/>
        <v>GF7</v>
      </c>
      <c r="GG4" s="172" t="str">
        <f t="shared" si="0"/>
        <v>GG7</v>
      </c>
      <c r="GH4" s="172" t="str">
        <f t="shared" si="0"/>
        <v>GH7</v>
      </c>
      <c r="GI4" s="172" t="str">
        <f t="shared" si="0"/>
        <v>GI7</v>
      </c>
      <c r="GJ4" s="172" t="str">
        <f t="shared" si="0"/>
        <v>GJ7</v>
      </c>
      <c r="GK4" s="172" t="str">
        <f t="shared" si="0"/>
        <v>GK7</v>
      </c>
      <c r="GL4" s="172" t="str">
        <f t="shared" si="0"/>
        <v>GL7</v>
      </c>
      <c r="GM4" s="172" t="str">
        <f t="shared" si="0"/>
        <v>GM7</v>
      </c>
      <c r="GN4" s="172" t="str">
        <f t="shared" si="0"/>
        <v>GN7</v>
      </c>
      <c r="GO4" s="172" t="str">
        <f t="shared" si="0"/>
        <v>GO7</v>
      </c>
      <c r="GP4" s="172" t="str">
        <f t="shared" si="0"/>
        <v>GP7</v>
      </c>
      <c r="GQ4" s="172" t="str">
        <f t="shared" si="0"/>
        <v>GQ7</v>
      </c>
      <c r="GR4" s="172" t="str">
        <f t="shared" si="0"/>
        <v>GR7</v>
      </c>
      <c r="GS4" s="172" t="str">
        <f t="shared" si="0"/>
        <v>GS7</v>
      </c>
      <c r="GT4" s="172" t="str">
        <f t="shared" si="0"/>
        <v>GT7</v>
      </c>
      <c r="GU4" s="172" t="str">
        <f t="shared" si="0"/>
        <v>GU7</v>
      </c>
      <c r="GV4" s="172" t="str">
        <f t="shared" si="0"/>
        <v>GV7</v>
      </c>
      <c r="GW4" s="172" t="str">
        <f t="shared" si="0"/>
        <v>GW7</v>
      </c>
      <c r="GX4" s="172" t="str">
        <f t="shared" si="0"/>
        <v>GX7</v>
      </c>
      <c r="GY4" s="172" t="str">
        <f t="shared" si="0"/>
        <v>GY7</v>
      </c>
      <c r="GZ4" s="172" t="str">
        <f t="shared" si="0"/>
        <v>GZ7</v>
      </c>
      <c r="HA4" s="172" t="str">
        <f t="shared" si="0"/>
        <v>HA7</v>
      </c>
      <c r="HB4" s="172" t="str">
        <f t="shared" si="0"/>
        <v>HB7</v>
      </c>
      <c r="HC4" s="172" t="str">
        <f t="shared" si="0"/>
        <v>HC7</v>
      </c>
      <c r="HD4" s="172" t="str">
        <f t="shared" si="0"/>
        <v>HD7</v>
      </c>
      <c r="HE4" s="172" t="str">
        <f t="shared" si="0"/>
        <v>HE7</v>
      </c>
      <c r="HF4" s="172" t="str">
        <f t="shared" si="0"/>
        <v>HF7</v>
      </c>
      <c r="HG4" s="172" t="str">
        <f t="shared" si="0"/>
        <v>HG7</v>
      </c>
      <c r="HH4" s="172" t="str">
        <f t="shared" si="0"/>
        <v>HH7</v>
      </c>
      <c r="HI4" s="172" t="str">
        <f t="shared" si="0"/>
        <v>HI7</v>
      </c>
      <c r="HJ4" s="172" t="str">
        <f t="shared" si="0"/>
        <v>HJ7</v>
      </c>
      <c r="HK4" s="172" t="str">
        <f t="shared" si="0"/>
        <v>HK7</v>
      </c>
      <c r="HL4" s="172" t="str">
        <f t="shared" si="0"/>
        <v>HL7</v>
      </c>
      <c r="HM4" s="172" t="str">
        <f t="shared" si="0"/>
        <v>HM7</v>
      </c>
      <c r="HN4" s="172" t="str">
        <f t="shared" si="0"/>
        <v>HN7</v>
      </c>
      <c r="HO4" s="172" t="str">
        <f t="shared" si="0"/>
        <v>HO7</v>
      </c>
      <c r="HP4" s="172" t="str">
        <f t="shared" si="0"/>
        <v>HP7</v>
      </c>
      <c r="HQ4" s="172" t="str">
        <f t="shared" si="0"/>
        <v>HQ7</v>
      </c>
      <c r="HR4" s="172" t="str">
        <f t="shared" si="0"/>
        <v>HR7</v>
      </c>
      <c r="HS4" s="172" t="str">
        <f t="shared" si="0"/>
        <v>HS7</v>
      </c>
      <c r="HT4" s="172" t="str">
        <f t="shared" si="0"/>
        <v>HT7</v>
      </c>
      <c r="HU4" s="172" t="str">
        <f t="shared" si="0"/>
        <v>HU7</v>
      </c>
      <c r="HV4" s="172" t="str">
        <f t="shared" si="0"/>
        <v>HV7</v>
      </c>
      <c r="HW4" s="172" t="str">
        <f t="shared" si="0"/>
        <v>HW7</v>
      </c>
      <c r="HX4" s="172" t="str">
        <f t="shared" si="0"/>
        <v>HX7</v>
      </c>
      <c r="HY4" s="172" t="str">
        <f t="shared" si="0"/>
        <v>HY7</v>
      </c>
      <c r="HZ4" s="172" t="str">
        <f t="shared" si="0"/>
        <v>HZ7</v>
      </c>
      <c r="IA4" s="172" t="str">
        <f t="shared" si="0"/>
        <v>IA7</v>
      </c>
      <c r="IB4" s="172" t="str">
        <f t="shared" si="0"/>
        <v>IB7</v>
      </c>
      <c r="IC4" s="172" t="str">
        <f t="shared" si="0"/>
        <v>IC7</v>
      </c>
      <c r="ID4" s="172" t="str">
        <f t="shared" si="0"/>
        <v>ID7</v>
      </c>
      <c r="IE4" s="172" t="str">
        <f t="shared" si="0"/>
        <v>IE7</v>
      </c>
      <c r="IF4" s="172" t="str">
        <f t="shared" si="0"/>
        <v>IF7</v>
      </c>
      <c r="IG4" s="172" t="str">
        <f t="shared" si="0"/>
        <v>IG7</v>
      </c>
      <c r="IH4" s="172" t="str">
        <f t="shared" si="0"/>
        <v>IH7</v>
      </c>
      <c r="II4" s="172" t="str">
        <f t="shared" si="0"/>
        <v>II7</v>
      </c>
      <c r="IJ4" s="172" t="str">
        <f t="shared" si="0"/>
        <v>IJ7</v>
      </c>
      <c r="IK4" s="172" t="str">
        <f t="shared" si="0"/>
        <v>IK7</v>
      </c>
      <c r="IL4" s="172" t="str">
        <f t="shared" si="0"/>
        <v>IL7</v>
      </c>
      <c r="IM4" s="172" t="str">
        <f t="shared" si="0"/>
        <v>IM7</v>
      </c>
      <c r="IN4" s="172" t="str">
        <f t="shared" si="0"/>
        <v>IN7</v>
      </c>
      <c r="IO4" s="172" t="str">
        <f t="shared" si="0"/>
        <v>IO7</v>
      </c>
      <c r="IP4" s="172" t="str">
        <f t="shared" si="0"/>
        <v>IP7</v>
      </c>
      <c r="IQ4" s="172" t="str">
        <f t="shared" si="0"/>
        <v>IQ7</v>
      </c>
      <c r="IR4" s="172" t="str">
        <f t="shared" si="0"/>
        <v>IR7</v>
      </c>
      <c r="IS4" s="172" t="str">
        <f t="shared" si="0"/>
        <v>IS7</v>
      </c>
      <c r="IT4" s="172" t="str">
        <f t="shared" si="0"/>
        <v>IT7</v>
      </c>
      <c r="IU4" s="172" t="str">
        <f t="shared" si="0"/>
        <v>IU7</v>
      </c>
      <c r="IV4" s="172" t="str">
        <f t="shared" si="0"/>
        <v>IV7</v>
      </c>
      <c r="IW4" s="172" t="str">
        <f t="shared" si="0"/>
        <v>IW7</v>
      </c>
      <c r="IX4" s="172" t="str">
        <f t="shared" si="0"/>
        <v>IX7</v>
      </c>
      <c r="IY4" s="172" t="str">
        <f t="shared" si="0"/>
        <v>IY7</v>
      </c>
      <c r="IZ4" s="172" t="str">
        <f t="shared" si="0"/>
        <v>IZ7</v>
      </c>
      <c r="JA4" s="172" t="str">
        <f t="shared" si="0"/>
        <v>JA7</v>
      </c>
      <c r="JB4" s="172" t="str">
        <f t="shared" si="0"/>
        <v>JB7</v>
      </c>
      <c r="JC4" s="172" t="str">
        <f t="shared" si="0"/>
        <v>JC7</v>
      </c>
      <c r="JD4" s="172" t="str">
        <f t="shared" si="0"/>
        <v>JD7</v>
      </c>
      <c r="JE4" s="172" t="str">
        <f t="shared" si="0"/>
        <v>JE7</v>
      </c>
      <c r="JF4" s="172" t="str">
        <f t="shared" si="0"/>
        <v>JF7</v>
      </c>
      <c r="JG4" s="172" t="str">
        <f t="shared" si="0"/>
        <v>JG7</v>
      </c>
      <c r="JH4" s="172" t="str">
        <f t="shared" si="0"/>
        <v>JH7</v>
      </c>
      <c r="JI4" s="172" t="str">
        <f t="shared" si="0"/>
        <v>JI7</v>
      </c>
      <c r="JJ4" s="172" t="str">
        <f t="shared" si="0"/>
        <v>JJ7</v>
      </c>
      <c r="JK4" s="172" t="str">
        <f t="shared" si="0"/>
        <v>JK7</v>
      </c>
      <c r="JL4" s="172" t="str">
        <f t="shared" si="0"/>
        <v>JL7</v>
      </c>
      <c r="JM4" s="172" t="str">
        <f t="shared" si="0"/>
        <v>JM7</v>
      </c>
      <c r="JN4" s="172" t="str">
        <f t="shared" si="0"/>
        <v>JN7</v>
      </c>
      <c r="JO4" s="172" t="str">
        <f t="shared" si="0"/>
        <v>JO7</v>
      </c>
      <c r="JP4" s="172" t="str">
        <f t="shared" si="0"/>
        <v>JP7</v>
      </c>
      <c r="JQ4" s="172" t="str">
        <f t="shared" si="0"/>
        <v>JQ7</v>
      </c>
      <c r="JR4" s="172" t="str">
        <f t="shared" si="0"/>
        <v>JR7</v>
      </c>
      <c r="JS4" s="172" t="str">
        <f t="shared" si="0"/>
        <v>JS7</v>
      </c>
      <c r="JT4" s="172" t="str">
        <f t="shared" si="0"/>
        <v>JT7</v>
      </c>
      <c r="JU4" s="172" t="str">
        <f t="shared" si="0"/>
        <v>JU7</v>
      </c>
      <c r="JV4" s="172" t="str">
        <f t="shared" si="0"/>
        <v>JV7</v>
      </c>
      <c r="JW4" s="172" t="str">
        <f t="shared" si="0"/>
        <v>JW7</v>
      </c>
      <c r="JX4" s="172" t="str">
        <f t="shared" si="0"/>
        <v>JX7</v>
      </c>
      <c r="JY4" s="172" t="str">
        <f t="shared" si="0"/>
        <v>JY7</v>
      </c>
      <c r="JZ4" s="172" t="str">
        <f t="shared" si="0"/>
        <v>JZ7</v>
      </c>
      <c r="KA4" s="172" t="str">
        <f t="shared" si="0"/>
        <v>KA7</v>
      </c>
      <c r="KB4" s="172" t="str">
        <f t="shared" si="0"/>
        <v>KB7</v>
      </c>
      <c r="KC4" s="172" t="str">
        <f t="shared" si="0"/>
        <v>KC7</v>
      </c>
      <c r="KD4" s="172" t="str">
        <f t="shared" si="0"/>
        <v>KD7</v>
      </c>
      <c r="KE4" s="172" t="str">
        <f t="shared" si="0"/>
        <v>KE7</v>
      </c>
      <c r="KF4" s="172" t="str">
        <f t="shared" si="0"/>
        <v>KF7</v>
      </c>
      <c r="KG4" s="172" t="str">
        <f t="shared" si="0"/>
        <v>KG7</v>
      </c>
      <c r="KH4" s="172" t="str">
        <f t="shared" si="0"/>
        <v>KH7</v>
      </c>
      <c r="KI4" s="172" t="str">
        <f t="shared" si="0"/>
        <v>KI7</v>
      </c>
      <c r="KJ4" s="172" t="str">
        <f t="shared" si="0"/>
        <v>KJ7</v>
      </c>
      <c r="KK4" s="172" t="str">
        <f t="shared" si="0"/>
        <v>KK7</v>
      </c>
      <c r="KL4" s="172" t="str">
        <f t="shared" si="0"/>
        <v>KL7</v>
      </c>
      <c r="KM4" s="172" t="str">
        <f t="shared" si="0"/>
        <v>KM7</v>
      </c>
      <c r="KN4" s="172" t="str">
        <f t="shared" si="0"/>
        <v>KN7</v>
      </c>
      <c r="KO4" s="172" t="str">
        <f t="shared" si="0"/>
        <v>KO7</v>
      </c>
      <c r="KP4" s="172" t="str">
        <f t="shared" si="0"/>
        <v>KP7</v>
      </c>
      <c r="KQ4" s="172" t="str">
        <f t="shared" si="0"/>
        <v>KQ7</v>
      </c>
      <c r="KR4" s="172" t="str">
        <f t="shared" si="0"/>
        <v>KR7</v>
      </c>
      <c r="KS4" s="172" t="str">
        <f t="shared" si="0"/>
        <v>KS7</v>
      </c>
      <c r="KT4" s="172" t="str">
        <f t="shared" si="0"/>
        <v>KT7</v>
      </c>
      <c r="KU4" s="172" t="str">
        <f t="shared" si="0"/>
        <v>KU7</v>
      </c>
      <c r="KV4" s="172" t="str">
        <f t="shared" si="0"/>
        <v>KV7</v>
      </c>
      <c r="KW4" s="172" t="str">
        <f t="shared" si="0"/>
        <v>KW7</v>
      </c>
      <c r="KX4" s="172" t="str">
        <f t="shared" si="0"/>
        <v>KX7</v>
      </c>
      <c r="KY4" s="172" t="str">
        <f t="shared" si="0"/>
        <v>KY7</v>
      </c>
      <c r="KZ4" s="172" t="str">
        <f t="shared" si="0"/>
        <v>KZ7</v>
      </c>
      <c r="LA4" s="172" t="str">
        <f t="shared" si="0"/>
        <v>LA7</v>
      </c>
      <c r="LB4" s="172" t="str">
        <f t="shared" si="0"/>
        <v>LB7</v>
      </c>
      <c r="LC4" s="172" t="str">
        <f t="shared" si="0"/>
        <v>LC7</v>
      </c>
      <c r="LD4" s="172" t="str">
        <f t="shared" si="0"/>
        <v>LD7</v>
      </c>
      <c r="LE4" s="172" t="str">
        <f t="shared" si="0"/>
        <v>LE7</v>
      </c>
      <c r="LF4" s="172" t="str">
        <f t="shared" si="0"/>
        <v>LF7</v>
      </c>
      <c r="LG4" s="172" t="str">
        <f t="shared" si="0"/>
        <v>LG7</v>
      </c>
      <c r="LH4" s="172" t="str">
        <f t="shared" si="0"/>
        <v>LH7</v>
      </c>
      <c r="LI4" s="172" t="str">
        <f t="shared" si="0"/>
        <v>LI7</v>
      </c>
      <c r="LJ4" s="172" t="str">
        <f t="shared" si="0"/>
        <v>LJ7</v>
      </c>
      <c r="LK4" s="172" t="str">
        <f t="shared" si="0"/>
        <v>LK7</v>
      </c>
      <c r="LL4" s="172" t="str">
        <f t="shared" si="0"/>
        <v>LL7</v>
      </c>
      <c r="LM4" s="172" t="str">
        <f t="shared" si="0"/>
        <v>LM7</v>
      </c>
      <c r="LN4" s="172" t="str">
        <f t="shared" si="0"/>
        <v>LN7</v>
      </c>
      <c r="LO4" s="172" t="str">
        <f t="shared" si="0"/>
        <v>LO7</v>
      </c>
      <c r="LP4" s="172" t="str">
        <f t="shared" si="0"/>
        <v>LP7</v>
      </c>
      <c r="LQ4" s="172" t="str">
        <f t="shared" si="0"/>
        <v>LQ7</v>
      </c>
      <c r="LR4" s="172" t="str">
        <f t="shared" si="0"/>
        <v>LR7</v>
      </c>
      <c r="LS4" s="172" t="str">
        <f t="shared" si="0"/>
        <v>LS7</v>
      </c>
      <c r="LT4" s="172" t="str">
        <f t="shared" si="0"/>
        <v>LT7</v>
      </c>
      <c r="LU4" s="172" t="str">
        <f t="shared" si="0"/>
        <v>LU7</v>
      </c>
      <c r="LV4" s="172" t="str">
        <f t="shared" si="0"/>
        <v>LV7</v>
      </c>
      <c r="LW4" s="172" t="str">
        <f t="shared" si="0"/>
        <v>LW7</v>
      </c>
      <c r="LX4" s="172" t="str">
        <f t="shared" si="0"/>
        <v>LX7</v>
      </c>
      <c r="LY4" s="172" t="str">
        <f t="shared" si="0"/>
        <v>LY7</v>
      </c>
      <c r="LZ4" s="172" t="str">
        <f t="shared" si="0"/>
        <v>LZ7</v>
      </c>
      <c r="MA4" s="172" t="str">
        <f t="shared" si="0"/>
        <v>MA7</v>
      </c>
      <c r="MB4" s="172" t="str">
        <f t="shared" si="0"/>
        <v>MB7</v>
      </c>
      <c r="MC4" s="172" t="str">
        <f t="shared" si="0"/>
        <v>MC7</v>
      </c>
      <c r="MD4" s="172" t="str">
        <f t="shared" si="0"/>
        <v>MD7</v>
      </c>
      <c r="ME4" s="172" t="str">
        <f t="shared" si="0"/>
        <v>ME7</v>
      </c>
      <c r="MF4" s="172" t="str">
        <f t="shared" si="0"/>
        <v>MF7</v>
      </c>
      <c r="MG4" s="172" t="str">
        <f t="shared" si="0"/>
        <v>MG7</v>
      </c>
      <c r="MH4" s="172" t="str">
        <f t="shared" si="0"/>
        <v>MH7</v>
      </c>
      <c r="MI4" s="172" t="str">
        <f t="shared" si="0"/>
        <v>MI7</v>
      </c>
      <c r="MJ4" s="172" t="str">
        <f t="shared" si="0"/>
        <v>MJ7</v>
      </c>
      <c r="MK4" s="172" t="str">
        <f t="shared" si="0"/>
        <v>MK7</v>
      </c>
      <c r="ML4" s="172" t="str">
        <f t="shared" si="0"/>
        <v>ML7</v>
      </c>
      <c r="MM4" s="172" t="str">
        <f t="shared" si="0"/>
        <v>MM7</v>
      </c>
      <c r="MN4" s="172" t="str">
        <f t="shared" si="0"/>
        <v>MN7</v>
      </c>
      <c r="MO4" s="172" t="str">
        <f t="shared" si="0"/>
        <v>MO7</v>
      </c>
      <c r="MP4" s="172" t="str">
        <f t="shared" si="0"/>
        <v>MP7</v>
      </c>
      <c r="MQ4" s="172" t="str">
        <f t="shared" si="0"/>
        <v>MQ7</v>
      </c>
      <c r="MR4" s="172" t="str">
        <f t="shared" si="0"/>
        <v>MR7</v>
      </c>
      <c r="MS4" s="172" t="str">
        <f t="shared" si="0"/>
        <v>MS7</v>
      </c>
      <c r="MT4" s="172" t="str">
        <f t="shared" si="0"/>
        <v>MT7</v>
      </c>
      <c r="MU4" s="172" t="str">
        <f t="shared" si="0"/>
        <v>MU7</v>
      </c>
      <c r="MV4" s="172" t="str">
        <f t="shared" si="0"/>
        <v>MV7</v>
      </c>
      <c r="MW4" s="172" t="str">
        <f t="shared" si="0"/>
        <v>MW7</v>
      </c>
      <c r="MX4" s="172" t="str">
        <f t="shared" si="0"/>
        <v>MX7</v>
      </c>
      <c r="MY4" s="172" t="str">
        <f t="shared" si="0"/>
        <v>MY7</v>
      </c>
      <c r="MZ4" s="172" t="str">
        <f t="shared" si="0"/>
        <v>MZ7</v>
      </c>
      <c r="NA4" s="172" t="str">
        <f t="shared" si="0"/>
        <v>NA7</v>
      </c>
      <c r="NB4" s="172" t="str">
        <f t="shared" si="0"/>
        <v>NB7</v>
      </c>
      <c r="NC4" s="172" t="str">
        <f t="shared" si="0"/>
        <v>NC7</v>
      </c>
      <c r="ND4" s="172" t="str">
        <f t="shared" si="0"/>
        <v>ND7</v>
      </c>
      <c r="NE4" s="172" t="str">
        <f t="shared" si="0"/>
        <v>NE7</v>
      </c>
      <c r="NF4" s="172" t="str">
        <f t="shared" si="0"/>
        <v>NF7</v>
      </c>
      <c r="NG4" s="172" t="str">
        <f t="shared" si="0"/>
        <v>NG7</v>
      </c>
      <c r="NH4" s="172" t="str">
        <f t="shared" si="0"/>
        <v>NH7</v>
      </c>
      <c r="NI4" s="172" t="str">
        <f t="shared" si="0"/>
        <v>NI7</v>
      </c>
      <c r="NJ4" s="172" t="str">
        <f t="shared" si="0"/>
        <v>NJ7</v>
      </c>
      <c r="NK4" s="172" t="str">
        <f t="shared" si="0"/>
        <v>NK7</v>
      </c>
      <c r="NL4" s="172" t="str">
        <f t="shared" si="0"/>
        <v>NL7</v>
      </c>
      <c r="NM4" s="172" t="str">
        <f t="shared" si="0"/>
        <v>NM7</v>
      </c>
      <c r="NN4" s="172" t="str">
        <f t="shared" si="0"/>
        <v>NN7</v>
      </c>
      <c r="NO4" s="172" t="str">
        <f t="shared" si="0"/>
        <v>NO7</v>
      </c>
      <c r="NP4" s="172" t="str">
        <f t="shared" si="0"/>
        <v>NP7</v>
      </c>
      <c r="NQ4" s="172" t="str">
        <f t="shared" si="0"/>
        <v>NQ7</v>
      </c>
      <c r="NR4" s="172" t="str">
        <f t="shared" si="0"/>
        <v>NR7</v>
      </c>
      <c r="NS4" s="172" t="str">
        <f t="shared" si="0"/>
        <v>NS7</v>
      </c>
      <c r="NT4" s="172" t="str">
        <f t="shared" si="0"/>
        <v>NT7</v>
      </c>
      <c r="NU4" s="172" t="str">
        <f t="shared" si="0"/>
        <v>NU7</v>
      </c>
      <c r="NV4" s="172" t="str">
        <f t="shared" si="0"/>
        <v>NV7</v>
      </c>
      <c r="NW4" s="172" t="str">
        <f t="shared" si="0"/>
        <v>NW7</v>
      </c>
      <c r="NX4" s="172" t="str">
        <f t="shared" si="0"/>
        <v>NX7</v>
      </c>
      <c r="NY4" s="172" t="str">
        <f t="shared" si="0"/>
        <v>NY7</v>
      </c>
      <c r="NZ4" s="172" t="str">
        <f t="shared" si="0"/>
        <v>NZ7</v>
      </c>
      <c r="OA4" s="172" t="str">
        <f t="shared" si="0"/>
        <v>OA7</v>
      </c>
      <c r="OB4" s="172" t="str">
        <f t="shared" si="0"/>
        <v>OB7</v>
      </c>
      <c r="OC4" s="172" t="str">
        <f t="shared" si="0"/>
        <v>OC7</v>
      </c>
      <c r="OD4" s="172" t="str">
        <f t="shared" si="0"/>
        <v>OD7</v>
      </c>
      <c r="OE4" s="172" t="str">
        <f t="shared" si="0"/>
        <v>OE7</v>
      </c>
      <c r="OF4" s="172" t="str">
        <f t="shared" si="0"/>
        <v>OF7</v>
      </c>
      <c r="OG4" s="172" t="str">
        <f t="shared" si="0"/>
        <v>OG7</v>
      </c>
      <c r="OH4" s="172" t="str">
        <f t="shared" si="0"/>
        <v>OH7</v>
      </c>
      <c r="OI4" s="172" t="str">
        <f t="shared" si="0"/>
        <v>OI7</v>
      </c>
      <c r="OJ4" s="172" t="str">
        <f t="shared" si="0"/>
        <v>OJ7</v>
      </c>
      <c r="OK4" s="172" t="str">
        <f t="shared" si="0"/>
        <v>OK7</v>
      </c>
      <c r="OL4" s="172" t="str">
        <f t="shared" si="0"/>
        <v>OL7</v>
      </c>
      <c r="OM4" s="172" t="str">
        <f t="shared" si="0"/>
        <v>OM7</v>
      </c>
      <c r="ON4" s="172" t="str">
        <f t="shared" si="0"/>
        <v>ON7</v>
      </c>
      <c r="OO4" s="172" t="str">
        <f t="shared" si="0"/>
        <v>OO7</v>
      </c>
      <c r="OP4" s="172" t="str">
        <f t="shared" si="0"/>
        <v>OP7</v>
      </c>
      <c r="OQ4" s="172" t="str">
        <f t="shared" si="0"/>
        <v>OQ7</v>
      </c>
      <c r="OR4" s="172" t="str">
        <f t="shared" si="0"/>
        <v>OR7</v>
      </c>
      <c r="OS4" s="172" t="str">
        <f t="shared" si="0"/>
        <v>OS7</v>
      </c>
      <c r="OT4" s="172" t="str">
        <f t="shared" si="0"/>
        <v>OT7</v>
      </c>
      <c r="OU4" s="172" t="str">
        <f t="shared" si="0"/>
        <v>OU7</v>
      </c>
      <c r="OV4" s="172" t="str">
        <f t="shared" si="0"/>
        <v>OV7</v>
      </c>
      <c r="OW4" s="172" t="str">
        <f t="shared" si="0"/>
        <v>OW7</v>
      </c>
      <c r="OX4" s="172" t="str">
        <f t="shared" si="0"/>
        <v>OX7</v>
      </c>
      <c r="OY4" s="172" t="str">
        <f t="shared" si="0"/>
        <v>OY7</v>
      </c>
      <c r="OZ4" s="172" t="str">
        <f t="shared" si="0"/>
        <v>OZ7</v>
      </c>
      <c r="PA4" s="172" t="str">
        <f t="shared" si="0"/>
        <v>PA7</v>
      </c>
      <c r="PB4" s="172" t="str">
        <f t="shared" si="0"/>
        <v>PB7</v>
      </c>
      <c r="PC4" s="172" t="str">
        <f t="shared" si="0"/>
        <v>PC7</v>
      </c>
      <c r="PD4" s="172" t="str">
        <f t="shared" si="0"/>
        <v>PD7</v>
      </c>
      <c r="PE4" s="172" t="str">
        <f t="shared" si="0"/>
        <v>PE7</v>
      </c>
      <c r="PF4" s="172" t="str">
        <f t="shared" si="0"/>
        <v>PF7</v>
      </c>
      <c r="PG4" s="172" t="str">
        <f t="shared" si="0"/>
        <v>PG7</v>
      </c>
      <c r="PH4" s="172" t="str">
        <f t="shared" si="0"/>
        <v>PH7</v>
      </c>
      <c r="PI4" s="172" t="str">
        <f t="shared" si="0"/>
        <v>PI7</v>
      </c>
      <c r="PJ4" s="172" t="str">
        <f t="shared" si="0"/>
        <v>PJ7</v>
      </c>
      <c r="PK4" s="172" t="str">
        <f t="shared" si="0"/>
        <v>PK7</v>
      </c>
      <c r="PL4" s="172" t="str">
        <f t="shared" si="0"/>
        <v>PL7</v>
      </c>
      <c r="PM4" s="172" t="str">
        <f t="shared" si="0"/>
        <v>PM7</v>
      </c>
      <c r="PN4" s="172" t="str">
        <f t="shared" si="0"/>
        <v>PN7</v>
      </c>
      <c r="PO4" s="172" t="str">
        <f t="shared" si="0"/>
        <v>PO7</v>
      </c>
      <c r="PP4" s="172" t="str">
        <f t="shared" si="0"/>
        <v>PP7</v>
      </c>
      <c r="PQ4" s="172" t="str">
        <f t="shared" si="0"/>
        <v>PQ7</v>
      </c>
      <c r="PR4" s="172" t="str">
        <f t="shared" si="0"/>
        <v>PR7</v>
      </c>
      <c r="PS4" s="172" t="str">
        <f t="shared" si="0"/>
        <v>PS7</v>
      </c>
      <c r="PT4" s="172" t="str">
        <f t="shared" si="0"/>
        <v>PT7</v>
      </c>
      <c r="PU4" s="172" t="str">
        <f t="shared" si="0"/>
        <v>PU7</v>
      </c>
      <c r="PV4" s="172" t="str">
        <f t="shared" si="0"/>
        <v>PV7</v>
      </c>
      <c r="PW4" s="172" t="str">
        <f t="shared" si="0"/>
        <v>PW7</v>
      </c>
      <c r="PX4" s="172" t="str">
        <f t="shared" si="0"/>
        <v>PX7</v>
      </c>
      <c r="PY4" s="172" t="str">
        <f t="shared" si="0"/>
        <v>PY7</v>
      </c>
      <c r="PZ4" s="172" t="str">
        <f t="shared" si="0"/>
        <v>PZ7</v>
      </c>
      <c r="QA4" s="172" t="str">
        <f t="shared" si="0"/>
        <v>QA7</v>
      </c>
      <c r="QB4" s="172" t="str">
        <f t="shared" si="0"/>
        <v>QB7</v>
      </c>
      <c r="QC4" s="172" t="str">
        <f t="shared" si="0"/>
        <v>QC7</v>
      </c>
      <c r="QD4" s="172" t="str">
        <f t="shared" si="0"/>
        <v>QD7</v>
      </c>
      <c r="QE4" s="172" t="str">
        <f t="shared" si="0"/>
        <v>QE7</v>
      </c>
      <c r="QF4" s="172" t="str">
        <f t="shared" si="0"/>
        <v>QF7</v>
      </c>
      <c r="QG4" s="172" t="str">
        <f t="shared" si="0"/>
        <v>QG7</v>
      </c>
      <c r="QH4" s="172" t="str">
        <f t="shared" si="0"/>
        <v>QH7</v>
      </c>
      <c r="QI4" s="172" t="str">
        <f t="shared" si="0"/>
        <v>QI7</v>
      </c>
      <c r="QJ4" s="172" t="str">
        <f t="shared" si="0"/>
        <v>QJ7</v>
      </c>
      <c r="QK4" s="172" t="str">
        <f t="shared" si="0"/>
        <v>QK7</v>
      </c>
      <c r="QL4" s="172" t="str">
        <f t="shared" si="0"/>
        <v>QL7</v>
      </c>
      <c r="QM4" s="172" t="str">
        <f t="shared" si="0"/>
        <v>QM7</v>
      </c>
      <c r="QN4" s="172" t="str">
        <f t="shared" si="0"/>
        <v>QN7</v>
      </c>
      <c r="QO4" s="172" t="str">
        <f t="shared" si="0"/>
        <v>QO7</v>
      </c>
      <c r="QP4" s="172" t="str">
        <f t="shared" si="0"/>
        <v>QP7</v>
      </c>
      <c r="QQ4" s="172" t="str">
        <f t="shared" si="0"/>
        <v>QQ7</v>
      </c>
      <c r="QR4" s="172" t="str">
        <f t="shared" si="0"/>
        <v>QR7</v>
      </c>
      <c r="QS4" s="172" t="str">
        <f t="shared" si="0"/>
        <v>QS7</v>
      </c>
      <c r="QT4" s="172" t="str">
        <f t="shared" si="0"/>
        <v>QT7</v>
      </c>
      <c r="QU4" s="172" t="str">
        <f t="shared" si="0"/>
        <v>QU7</v>
      </c>
      <c r="QV4" s="172" t="str">
        <f t="shared" si="0"/>
        <v>QV7</v>
      </c>
      <c r="QW4" s="172" t="str">
        <f t="shared" si="0"/>
        <v>QW7</v>
      </c>
      <c r="QX4" s="172" t="str">
        <f t="shared" si="0"/>
        <v>QX7</v>
      </c>
      <c r="QY4" s="172" t="str">
        <f t="shared" si="0"/>
        <v>QY7</v>
      </c>
      <c r="QZ4" s="172" t="str">
        <f t="shared" si="0"/>
        <v>QZ7</v>
      </c>
      <c r="RA4" s="172" t="str">
        <f t="shared" si="0"/>
        <v>RA7</v>
      </c>
      <c r="RB4" s="172" t="str">
        <f t="shared" si="0"/>
        <v>RB7</v>
      </c>
      <c r="RC4" s="172" t="str">
        <f t="shared" si="0"/>
        <v>RC7</v>
      </c>
      <c r="RD4" s="172" t="str">
        <f t="shared" si="0"/>
        <v>RD7</v>
      </c>
      <c r="RE4" s="172" t="str">
        <f t="shared" si="0"/>
        <v>RE7</v>
      </c>
      <c r="RF4" s="172" t="str">
        <f t="shared" si="0"/>
        <v>RF7</v>
      </c>
      <c r="RG4" s="172" t="str">
        <f t="shared" si="0"/>
        <v>RG7</v>
      </c>
      <c r="RH4" s="172" t="str">
        <f t="shared" si="0"/>
        <v>RH7</v>
      </c>
      <c r="RI4" s="172" t="str">
        <f t="shared" si="0"/>
        <v>RI7</v>
      </c>
      <c r="RJ4" s="172" t="str">
        <f t="shared" si="0"/>
        <v>RJ7</v>
      </c>
      <c r="RK4" s="172" t="str">
        <f t="shared" si="0"/>
        <v>RK7</v>
      </c>
      <c r="RL4" s="172" t="str">
        <f t="shared" si="0"/>
        <v>RL7</v>
      </c>
      <c r="RM4" s="172" t="str">
        <f t="shared" si="0"/>
        <v>RM7</v>
      </c>
      <c r="RN4" s="172" t="str">
        <f t="shared" si="0"/>
        <v>RN7</v>
      </c>
      <c r="RO4" s="172" t="str">
        <f t="shared" si="0"/>
        <v>RO7</v>
      </c>
      <c r="RP4" s="172" t="str">
        <f t="shared" si="0"/>
        <v>RP7</v>
      </c>
      <c r="RQ4" s="172" t="str">
        <f t="shared" si="0"/>
        <v>RQ7</v>
      </c>
      <c r="RR4" s="172" t="str">
        <f t="shared" si="0"/>
        <v>RR7</v>
      </c>
      <c r="RS4" s="172" t="str">
        <f t="shared" si="0"/>
        <v>RS7</v>
      </c>
      <c r="RT4" s="172" t="str">
        <f t="shared" si="0"/>
        <v>RT7</v>
      </c>
      <c r="RU4" s="172" t="str">
        <f t="shared" si="0"/>
        <v>RU7</v>
      </c>
      <c r="RV4" s="172" t="str">
        <f t="shared" si="0"/>
        <v>RV7</v>
      </c>
      <c r="RW4" s="172" t="str">
        <f t="shared" si="0"/>
        <v>RW7</v>
      </c>
      <c r="RX4" s="172" t="str">
        <f t="shared" si="0"/>
        <v>RX7</v>
      </c>
      <c r="RY4" s="172" t="str">
        <f t="shared" si="0"/>
        <v>RY7</v>
      </c>
      <c r="RZ4" s="172" t="str">
        <f t="shared" si="0"/>
        <v>RZ7</v>
      </c>
      <c r="SA4" s="172" t="str">
        <f t="shared" si="0"/>
        <v>SA7</v>
      </c>
      <c r="SB4" s="172" t="str">
        <f t="shared" si="0"/>
        <v>SB7</v>
      </c>
      <c r="SC4" s="172" t="str">
        <f t="shared" si="0"/>
        <v>SC7</v>
      </c>
      <c r="SD4" s="172" t="str">
        <f t="shared" si="0"/>
        <v>SD7</v>
      </c>
      <c r="SE4" s="172" t="str">
        <f t="shared" si="0"/>
        <v>SE7</v>
      </c>
      <c r="SF4" s="172" t="str">
        <f t="shared" si="0"/>
        <v>SF7</v>
      </c>
      <c r="SG4" s="172" t="str">
        <f t="shared" si="0"/>
        <v>SG7</v>
      </c>
      <c r="SH4" s="172" t="str">
        <f t="shared" si="0"/>
        <v>SH7</v>
      </c>
      <c r="SI4" s="172" t="str">
        <f t="shared" si="0"/>
        <v>SI7</v>
      </c>
      <c r="SJ4" s="172" t="str">
        <f t="shared" si="0"/>
        <v>SJ7</v>
      </c>
      <c r="SK4" s="172" t="str">
        <f t="shared" si="0"/>
        <v>SK7</v>
      </c>
      <c r="SL4" s="172" t="str">
        <f t="shared" si="0"/>
        <v>SL7</v>
      </c>
      <c r="SM4" s="172" t="str">
        <f t="shared" si="0"/>
        <v>SM7</v>
      </c>
      <c r="SN4" s="172" t="str">
        <f t="shared" si="0"/>
        <v>SN7</v>
      </c>
      <c r="SO4" s="172" t="str">
        <f t="shared" si="0"/>
        <v>SO7</v>
      </c>
      <c r="SP4" s="172" t="str">
        <f t="shared" si="0"/>
        <v>SP7</v>
      </c>
      <c r="SQ4" s="172" t="str">
        <f t="shared" si="0"/>
        <v>SQ7</v>
      </c>
      <c r="SR4" s="172" t="str">
        <f t="shared" si="0"/>
        <v>SR7</v>
      </c>
      <c r="SS4" s="172" t="str">
        <f t="shared" si="0"/>
        <v>SS7</v>
      </c>
      <c r="ST4" s="172" t="str">
        <f t="shared" si="0"/>
        <v>ST7</v>
      </c>
      <c r="SU4" s="172" t="str">
        <f t="shared" si="0"/>
        <v>SU7</v>
      </c>
      <c r="SV4" s="172" t="str">
        <f t="shared" si="0"/>
        <v>SV7</v>
      </c>
      <c r="SW4" s="172" t="str">
        <f t="shared" si="0"/>
        <v>SW7</v>
      </c>
      <c r="SX4" s="172" t="str">
        <f t="shared" si="0"/>
        <v>SX7</v>
      </c>
      <c r="SY4" s="172" t="str">
        <f t="shared" si="0"/>
        <v>SY7</v>
      </c>
      <c r="SZ4" s="172" t="str">
        <f t="shared" si="0"/>
        <v>SZ7</v>
      </c>
      <c r="TA4" s="172" t="str">
        <f t="shared" si="0"/>
        <v>TA7</v>
      </c>
      <c r="TB4" s="172" t="str">
        <f t="shared" si="0"/>
        <v>TB7</v>
      </c>
      <c r="TC4" s="172" t="str">
        <f t="shared" si="0"/>
        <v>TC7</v>
      </c>
      <c r="TD4" s="172" t="str">
        <f t="shared" si="0"/>
        <v>TD7</v>
      </c>
      <c r="TE4" s="172" t="str">
        <f t="shared" si="0"/>
        <v>TE7</v>
      </c>
      <c r="TF4" s="172" t="str">
        <f t="shared" si="0"/>
        <v>TF7</v>
      </c>
      <c r="TG4" s="172" t="str">
        <f t="shared" si="0"/>
        <v>TG7</v>
      </c>
      <c r="TH4" s="172" t="str">
        <f t="shared" si="0"/>
        <v>TH7</v>
      </c>
      <c r="TI4" s="172" t="str">
        <f t="shared" si="0"/>
        <v>TI7</v>
      </c>
      <c r="TJ4" s="172" t="str">
        <f t="shared" si="0"/>
        <v>TJ7</v>
      </c>
      <c r="TK4" s="172" t="str">
        <f t="shared" si="0"/>
        <v>TK7</v>
      </c>
      <c r="TL4" s="172" t="str">
        <f t="shared" si="0"/>
        <v>TL7</v>
      </c>
      <c r="TM4" s="172" t="str">
        <f t="shared" si="0"/>
        <v>TM7</v>
      </c>
      <c r="TN4" s="172" t="str">
        <f t="shared" si="0"/>
        <v>TN7</v>
      </c>
      <c r="TO4" s="172" t="str">
        <f t="shared" si="0"/>
        <v>TO7</v>
      </c>
      <c r="TP4" s="172" t="str">
        <f t="shared" si="0"/>
        <v>TP7</v>
      </c>
      <c r="TQ4" s="172" t="str">
        <f t="shared" si="0"/>
        <v>TQ7</v>
      </c>
      <c r="TR4" s="172" t="str">
        <f t="shared" si="0"/>
        <v>TR7</v>
      </c>
      <c r="TS4" s="172" t="str">
        <f t="shared" si="0"/>
        <v>TS7</v>
      </c>
      <c r="TT4" s="172" t="str">
        <f t="shared" si="0"/>
        <v>TT7</v>
      </c>
      <c r="TU4" s="172" t="str">
        <f t="shared" si="0"/>
        <v>TU7</v>
      </c>
      <c r="TV4" s="172" t="str">
        <f t="shared" si="0"/>
        <v>TV7</v>
      </c>
      <c r="TW4" s="172" t="str">
        <f t="shared" si="0"/>
        <v>TW7</v>
      </c>
      <c r="TX4" s="172" t="str">
        <f t="shared" si="0"/>
        <v>TX7</v>
      </c>
      <c r="TY4" s="172" t="str">
        <f t="shared" si="0"/>
        <v>TY7</v>
      </c>
      <c r="TZ4" s="172" t="str">
        <f t="shared" si="0"/>
        <v>TZ7</v>
      </c>
      <c r="UA4" s="172" t="str">
        <f t="shared" si="0"/>
        <v>UA7</v>
      </c>
      <c r="UB4" s="172" t="str">
        <f t="shared" si="0"/>
        <v>UB7</v>
      </c>
      <c r="UC4" s="172" t="str">
        <f t="shared" si="0"/>
        <v>UC7</v>
      </c>
      <c r="UD4" s="172" t="str">
        <f t="shared" si="0"/>
        <v>UD7</v>
      </c>
      <c r="UE4" s="172" t="str">
        <f t="shared" si="0"/>
        <v>UE7</v>
      </c>
      <c r="UF4" s="172" t="str">
        <f t="shared" si="0"/>
        <v>UF7</v>
      </c>
      <c r="UG4" s="172" t="str">
        <f t="shared" si="0"/>
        <v>UG7</v>
      </c>
      <c r="UH4" s="172" t="str">
        <f t="shared" si="0"/>
        <v>UH7</v>
      </c>
      <c r="UI4" s="172" t="str">
        <f t="shared" si="0"/>
        <v>UI7</v>
      </c>
      <c r="UJ4" s="172" t="str">
        <f t="shared" si="0"/>
        <v>UJ7</v>
      </c>
      <c r="UK4" s="172" t="str">
        <f t="shared" si="0"/>
        <v>UK7</v>
      </c>
      <c r="UL4" s="172" t="str">
        <f t="shared" si="0"/>
        <v>UL7</v>
      </c>
      <c r="UM4" s="172" t="str">
        <f t="shared" si="0"/>
        <v>UM7</v>
      </c>
      <c r="UN4" s="172" t="str">
        <f t="shared" si="0"/>
        <v>UN7</v>
      </c>
      <c r="UO4" s="172" t="str">
        <f t="shared" si="0"/>
        <v>UO7</v>
      </c>
      <c r="UP4" s="172" t="str">
        <f t="shared" si="0"/>
        <v>UP7</v>
      </c>
      <c r="UQ4" s="172" t="str">
        <f t="shared" si="0"/>
        <v>UQ7</v>
      </c>
      <c r="UR4" s="172" t="str">
        <f t="shared" si="0"/>
        <v>UR7</v>
      </c>
      <c r="US4" s="172" t="str">
        <f t="shared" si="0"/>
        <v>US7</v>
      </c>
      <c r="UT4" s="172" t="str">
        <f t="shared" si="0"/>
        <v>UT7</v>
      </c>
      <c r="UU4" s="172" t="str">
        <f t="shared" si="0"/>
        <v>UU7</v>
      </c>
      <c r="UV4" s="172" t="str">
        <f t="shared" si="0"/>
        <v>UV7</v>
      </c>
      <c r="UW4" s="172" t="str">
        <f t="shared" si="0"/>
        <v>UW7</v>
      </c>
      <c r="UX4" s="172" t="str">
        <f t="shared" si="0"/>
        <v>UX7</v>
      </c>
      <c r="UY4" s="172" t="str">
        <f t="shared" si="0"/>
        <v>UY7</v>
      </c>
      <c r="UZ4" s="172" t="str">
        <f t="shared" si="0"/>
        <v>UZ7</v>
      </c>
      <c r="VA4" s="172" t="str">
        <f t="shared" si="0"/>
        <v>VA7</v>
      </c>
      <c r="VB4" s="172" t="str">
        <f t="shared" si="0"/>
        <v>VB7</v>
      </c>
      <c r="VC4" s="172" t="str">
        <f t="shared" si="0"/>
        <v>VC7</v>
      </c>
      <c r="VD4" s="172" t="str">
        <f t="shared" si="0"/>
        <v>VD7</v>
      </c>
      <c r="VE4" s="172" t="str">
        <f t="shared" si="0"/>
        <v>VE7</v>
      </c>
      <c r="VF4" s="172" t="str">
        <f t="shared" si="0"/>
        <v>VF7</v>
      </c>
      <c r="VG4" s="172" t="str">
        <f t="shared" si="0"/>
        <v>VG7</v>
      </c>
      <c r="VH4" s="172" t="str">
        <f t="shared" si="0"/>
        <v>VH7</v>
      </c>
      <c r="VI4" s="172" t="str">
        <f t="shared" si="0"/>
        <v>VI7</v>
      </c>
      <c r="VJ4" s="172" t="str">
        <f t="shared" si="0"/>
        <v>VJ7</v>
      </c>
      <c r="VK4" s="172" t="str">
        <f t="shared" si="0"/>
        <v>VK7</v>
      </c>
      <c r="VL4" s="172" t="str">
        <f t="shared" si="0"/>
        <v>VL7</v>
      </c>
      <c r="VM4" s="172" t="str">
        <f t="shared" si="0"/>
        <v>VM7</v>
      </c>
      <c r="VN4" s="172" t="str">
        <f t="shared" si="0"/>
        <v>VN7</v>
      </c>
      <c r="VO4" s="172" t="str">
        <f t="shared" si="0"/>
        <v>VO7</v>
      </c>
      <c r="VP4" s="172" t="str">
        <f t="shared" si="0"/>
        <v>VP7</v>
      </c>
      <c r="VQ4" s="172" t="str">
        <f t="shared" si="0"/>
        <v>VQ7</v>
      </c>
      <c r="VR4" s="172" t="str">
        <f t="shared" si="0"/>
        <v>VR7</v>
      </c>
      <c r="VS4" s="172" t="str">
        <f t="shared" si="0"/>
        <v>VS7</v>
      </c>
      <c r="VT4" s="172" t="str">
        <f t="shared" si="0"/>
        <v>VT7</v>
      </c>
      <c r="VU4" s="172" t="str">
        <f t="shared" si="0"/>
        <v>VU7</v>
      </c>
      <c r="VV4" s="172" t="str">
        <f t="shared" si="0"/>
        <v>VV7</v>
      </c>
      <c r="VW4" s="172" t="str">
        <f t="shared" si="0"/>
        <v>VW7</v>
      </c>
      <c r="VX4" s="172" t="str">
        <f t="shared" si="0"/>
        <v>VX7</v>
      </c>
      <c r="VY4" s="172" t="str">
        <f t="shared" si="0"/>
        <v>VY7</v>
      </c>
      <c r="VZ4" s="172" t="str">
        <f t="shared" si="0"/>
        <v>VZ7</v>
      </c>
      <c r="WA4" s="172" t="str">
        <f t="shared" si="0"/>
        <v>WA7</v>
      </c>
      <c r="WB4" s="172" t="str">
        <f t="shared" si="0"/>
        <v>WB7</v>
      </c>
      <c r="WC4" s="172" t="str">
        <f t="shared" si="0"/>
        <v>WC7</v>
      </c>
      <c r="WD4" s="172" t="str">
        <f t="shared" si="0"/>
        <v>WD7</v>
      </c>
      <c r="WE4" s="172" t="str">
        <f t="shared" si="0"/>
        <v>WE7</v>
      </c>
      <c r="WF4" s="172" t="str">
        <f t="shared" si="0"/>
        <v>WF7</v>
      </c>
      <c r="WG4" s="172" t="str">
        <f t="shared" si="0"/>
        <v>WG7</v>
      </c>
      <c r="WH4" s="172" t="str">
        <f t="shared" si="0"/>
        <v>WH7</v>
      </c>
      <c r="WI4" s="172" t="str">
        <f t="shared" si="0"/>
        <v>WI7</v>
      </c>
      <c r="WJ4" s="172" t="str">
        <f t="shared" si="0"/>
        <v>WJ7</v>
      </c>
      <c r="WK4" s="172" t="str">
        <f t="shared" si="0"/>
        <v>WK7</v>
      </c>
      <c r="WL4" s="172" t="str">
        <f t="shared" si="0"/>
        <v>WL7</v>
      </c>
      <c r="WM4" s="172" t="str">
        <f t="shared" si="0"/>
        <v>WM7</v>
      </c>
      <c r="WN4" s="172" t="str">
        <f t="shared" si="0"/>
        <v>WN7</v>
      </c>
      <c r="WO4" s="172" t="str">
        <f t="shared" si="0"/>
        <v>WO7</v>
      </c>
      <c r="WP4" s="172" t="str">
        <f t="shared" si="0"/>
        <v>WP7</v>
      </c>
      <c r="WQ4" s="172" t="str">
        <f t="shared" si="0"/>
        <v>WQ7</v>
      </c>
      <c r="WR4" s="172" t="str">
        <f t="shared" si="0"/>
        <v>WR7</v>
      </c>
      <c r="WS4" s="172" t="str">
        <f t="shared" si="0"/>
        <v>WS7</v>
      </c>
      <c r="WT4" s="172" t="str">
        <f t="shared" si="0"/>
        <v>WT7</v>
      </c>
      <c r="WU4" s="172" t="str">
        <f t="shared" si="0"/>
        <v>WU7</v>
      </c>
      <c r="WV4" s="172" t="str">
        <f t="shared" si="0"/>
        <v>WV7</v>
      </c>
      <c r="WW4" s="172" t="str">
        <f t="shared" si="0"/>
        <v>WW7</v>
      </c>
      <c r="WX4" s="172" t="str">
        <f t="shared" si="0"/>
        <v>WX7</v>
      </c>
      <c r="WY4" s="172" t="str">
        <f t="shared" si="0"/>
        <v>WY7</v>
      </c>
      <c r="WZ4" s="172" t="str">
        <f t="shared" si="0"/>
        <v>WZ7</v>
      </c>
      <c r="XA4" s="172" t="str">
        <f t="shared" si="0"/>
        <v>XA7</v>
      </c>
      <c r="XB4" s="172" t="str">
        <f t="shared" si="0"/>
        <v>XB7</v>
      </c>
      <c r="XC4" s="172" t="str">
        <f t="shared" si="0"/>
        <v>XC7</v>
      </c>
      <c r="XD4" s="172" t="str">
        <f t="shared" si="0"/>
        <v>XD7</v>
      </c>
      <c r="XE4" s="172" t="str">
        <f t="shared" si="0"/>
        <v>XE7</v>
      </c>
      <c r="XF4" s="172" t="str">
        <f t="shared" si="0"/>
        <v>XF7</v>
      </c>
      <c r="XG4" s="172" t="str">
        <f t="shared" si="0"/>
        <v>XG7</v>
      </c>
      <c r="XH4" s="172" t="str">
        <f t="shared" si="0"/>
        <v>XH7</v>
      </c>
      <c r="XI4" s="172" t="str">
        <f t="shared" si="0"/>
        <v>XI7</v>
      </c>
      <c r="XJ4" s="172" t="str">
        <f t="shared" si="0"/>
        <v>XJ7</v>
      </c>
      <c r="XK4" s="172" t="str">
        <f t="shared" si="0"/>
        <v>XK7</v>
      </c>
      <c r="XL4" s="172" t="str">
        <f t="shared" si="0"/>
        <v>XL7</v>
      </c>
      <c r="XM4" s="172" t="str">
        <f t="shared" si="0"/>
        <v>XM7</v>
      </c>
      <c r="XN4" s="172" t="str">
        <f t="shared" si="0"/>
        <v>XN7</v>
      </c>
      <c r="XO4" s="172" t="str">
        <f t="shared" si="0"/>
        <v>XO7</v>
      </c>
      <c r="XP4" s="172" t="str">
        <f t="shared" si="0"/>
        <v>XP7</v>
      </c>
      <c r="XQ4" s="172" t="str">
        <f t="shared" si="0"/>
        <v>XQ7</v>
      </c>
      <c r="XR4" s="172" t="str">
        <f t="shared" si="0"/>
        <v>XR7</v>
      </c>
      <c r="XS4" s="172" t="str">
        <f t="shared" si="0"/>
        <v>XS7</v>
      </c>
      <c r="XT4" s="172" t="str">
        <f t="shared" si="0"/>
        <v>XT7</v>
      </c>
      <c r="XU4" s="172" t="str">
        <f t="shared" si="0"/>
        <v>XU7</v>
      </c>
      <c r="XV4" s="172" t="str">
        <f t="shared" si="0"/>
        <v>XV7</v>
      </c>
      <c r="XW4" s="172" t="str">
        <f t="shared" si="0"/>
        <v>XW7</v>
      </c>
      <c r="XX4" s="172" t="str">
        <f t="shared" si="0"/>
        <v>XX7</v>
      </c>
      <c r="XY4" s="172" t="str">
        <f t="shared" si="0"/>
        <v>XY7</v>
      </c>
      <c r="XZ4" s="172" t="str">
        <f t="shared" si="0"/>
        <v>XZ7</v>
      </c>
      <c r="YA4" s="172" t="str">
        <f t="shared" si="0"/>
        <v>YA7</v>
      </c>
      <c r="YB4" s="172" t="str">
        <f t="shared" si="0"/>
        <v>YB7</v>
      </c>
      <c r="YC4" s="172" t="str">
        <f t="shared" si="0"/>
        <v>YC7</v>
      </c>
      <c r="YD4" s="172" t="str">
        <f t="shared" si="0"/>
        <v>YD7</v>
      </c>
      <c r="YE4" s="172" t="str">
        <f t="shared" si="0"/>
        <v>YE7</v>
      </c>
      <c r="YF4" s="172" t="str">
        <f t="shared" si="0"/>
        <v>YF7</v>
      </c>
      <c r="YG4" s="172" t="str">
        <f t="shared" si="0"/>
        <v>YG7</v>
      </c>
      <c r="YH4" s="172" t="str">
        <f t="shared" si="0"/>
        <v>YH7</v>
      </c>
      <c r="YI4" s="172" t="str">
        <f t="shared" si="0"/>
        <v>YI7</v>
      </c>
      <c r="YJ4" s="172" t="str">
        <f t="shared" si="0"/>
        <v>YJ7</v>
      </c>
      <c r="YK4" s="172" t="str">
        <f t="shared" si="0"/>
        <v>YK7</v>
      </c>
      <c r="YL4" s="172" t="str">
        <f t="shared" si="0"/>
        <v>YL7</v>
      </c>
      <c r="YM4" s="172" t="str">
        <f t="shared" si="0"/>
        <v>YM7</v>
      </c>
      <c r="YN4" s="172" t="str">
        <f t="shared" si="0"/>
        <v>YN7</v>
      </c>
      <c r="YO4" s="172" t="str">
        <f t="shared" si="0"/>
        <v>YO7</v>
      </c>
      <c r="YP4" s="172" t="str">
        <f t="shared" si="0"/>
        <v>YP7</v>
      </c>
      <c r="YQ4" s="172" t="str">
        <f t="shared" si="0"/>
        <v>YQ7</v>
      </c>
      <c r="YR4" s="172" t="str">
        <f t="shared" si="0"/>
        <v>YR7</v>
      </c>
      <c r="YS4" s="172" t="str">
        <f t="shared" si="0"/>
        <v>YS7</v>
      </c>
      <c r="YT4" s="172" t="str">
        <f t="shared" si="0"/>
        <v>YT7</v>
      </c>
      <c r="YU4" s="172" t="str">
        <f t="shared" si="0"/>
        <v>YU7</v>
      </c>
      <c r="YV4" s="172" t="str">
        <f t="shared" si="0"/>
        <v>YV7</v>
      </c>
      <c r="YW4" s="172" t="str">
        <f t="shared" si="0"/>
        <v>YW7</v>
      </c>
      <c r="YX4" s="172" t="str">
        <f t="shared" si="0"/>
        <v>YX7</v>
      </c>
      <c r="YY4" s="172" t="str">
        <f t="shared" si="0"/>
        <v>YY7</v>
      </c>
      <c r="YZ4" s="172" t="str">
        <f t="shared" si="0"/>
        <v>YZ7</v>
      </c>
      <c r="ZA4" s="172" t="str">
        <f t="shared" si="0"/>
        <v>ZA7</v>
      </c>
      <c r="ZB4" s="172" t="str">
        <f t="shared" si="0"/>
        <v>ZB7</v>
      </c>
      <c r="ZC4" s="172" t="str">
        <f t="shared" si="0"/>
        <v>ZC7</v>
      </c>
      <c r="ZD4" s="172" t="str">
        <f t="shared" si="0"/>
        <v>ZD7</v>
      </c>
      <c r="ZE4" s="172" t="str">
        <f t="shared" si="0"/>
        <v>ZE7</v>
      </c>
      <c r="ZF4" s="172" t="str">
        <f t="shared" si="0"/>
        <v>ZF7</v>
      </c>
      <c r="ZG4" s="172" t="str">
        <f t="shared" si="0"/>
        <v>ZG7</v>
      </c>
      <c r="ZH4" s="172" t="str">
        <f t="shared" si="0"/>
        <v>ZH7</v>
      </c>
      <c r="ZI4" s="172" t="str">
        <f t="shared" si="0"/>
        <v>ZI7</v>
      </c>
      <c r="ZJ4" s="172" t="str">
        <f t="shared" si="0"/>
        <v>ZJ7</v>
      </c>
      <c r="ZK4" s="172" t="str">
        <f t="shared" si="0"/>
        <v>ZK7</v>
      </c>
      <c r="ZL4" s="172" t="str">
        <f t="shared" si="0"/>
        <v>ZL7</v>
      </c>
      <c r="ZM4" s="172" t="str">
        <f t="shared" si="0"/>
        <v>ZM7</v>
      </c>
      <c r="ZN4" s="172" t="str">
        <f t="shared" si="0"/>
        <v>ZN7</v>
      </c>
      <c r="ZO4" s="172" t="str">
        <f t="shared" si="0"/>
        <v>ZO7</v>
      </c>
      <c r="ZP4" s="172" t="str">
        <f t="shared" si="0"/>
        <v>ZP7</v>
      </c>
      <c r="ZQ4" s="172" t="str">
        <f t="shared" si="0"/>
        <v>ZQ7</v>
      </c>
      <c r="ZR4" s="172" t="str">
        <f t="shared" si="0"/>
        <v>ZR7</v>
      </c>
      <c r="ZS4" s="172" t="str">
        <f t="shared" si="0"/>
        <v>ZS7</v>
      </c>
      <c r="ZT4" s="172" t="str">
        <f t="shared" si="0"/>
        <v>ZT7</v>
      </c>
      <c r="ZU4" s="172" t="str">
        <f t="shared" si="0"/>
        <v>ZU7</v>
      </c>
      <c r="ZV4" s="172" t="str">
        <f t="shared" si="0"/>
        <v>ZV7</v>
      </c>
      <c r="ZW4" s="172" t="str">
        <f t="shared" si="0"/>
        <v>ZW7</v>
      </c>
      <c r="ZX4" s="172" t="str">
        <f t="shared" si="0"/>
        <v>ZX7</v>
      </c>
      <c r="ZY4" s="172" t="str">
        <f t="shared" si="0"/>
        <v>ZY7</v>
      </c>
      <c r="ZZ4" s="172" t="str">
        <f t="shared" si="0"/>
        <v>ZZ7</v>
      </c>
      <c r="AAA4" s="172" t="str">
        <f t="shared" si="0"/>
        <v>AAA7</v>
      </c>
      <c r="AAB4" s="172" t="str">
        <f t="shared" si="0"/>
        <v>AAB7</v>
      </c>
      <c r="AAC4" s="172" t="str">
        <f t="shared" si="0"/>
        <v>AAC7</v>
      </c>
      <c r="AAD4" s="172" t="str">
        <f t="shared" si="0"/>
        <v>AAD7</v>
      </c>
      <c r="AAE4" s="172" t="str">
        <f t="shared" si="0"/>
        <v>AAE7</v>
      </c>
      <c r="AAF4" s="172" t="str">
        <f t="shared" si="0"/>
        <v>AAF7</v>
      </c>
      <c r="AAG4" s="172" t="str">
        <f t="shared" si="0"/>
        <v>AAG7</v>
      </c>
      <c r="AAH4" s="172" t="str">
        <f t="shared" si="0"/>
        <v>AAH7</v>
      </c>
      <c r="AAI4" s="172" t="str">
        <f t="shared" si="0"/>
        <v>AAI7</v>
      </c>
      <c r="AAJ4" s="172" t="str">
        <f t="shared" si="0"/>
        <v>AAJ7</v>
      </c>
      <c r="AAK4" s="172" t="str">
        <f t="shared" si="0"/>
        <v>AAK7</v>
      </c>
      <c r="AAL4" s="172" t="str">
        <f t="shared" si="0"/>
        <v>AAL7</v>
      </c>
      <c r="AAM4" s="172" t="str">
        <f t="shared" si="0"/>
        <v>AAM7</v>
      </c>
      <c r="AAN4" s="172" t="str">
        <f t="shared" si="0"/>
        <v>AAN7</v>
      </c>
    </row>
    <row r="5" spans="1:716">
      <c r="B5" t="s">
        <v>117</v>
      </c>
      <c r="C5" s="172" t="str">
        <f t="shared" ref="C5:AAN5" si="1">ADDRESS(6,C2,4,1)</f>
        <v>C6</v>
      </c>
      <c r="D5" t="str">
        <f t="shared" si="1"/>
        <v>D6</v>
      </c>
      <c r="E5" t="str">
        <f t="shared" si="1"/>
        <v>E6</v>
      </c>
      <c r="F5" t="str">
        <f t="shared" si="1"/>
        <v>F6</v>
      </c>
      <c r="G5" t="str">
        <f t="shared" si="1"/>
        <v>G6</v>
      </c>
      <c r="H5" t="str">
        <f t="shared" si="1"/>
        <v>H6</v>
      </c>
      <c r="I5" t="str">
        <f t="shared" si="1"/>
        <v>I6</v>
      </c>
      <c r="J5" t="str">
        <f t="shared" si="1"/>
        <v>J6</v>
      </c>
      <c r="K5" t="str">
        <f t="shared" si="1"/>
        <v>K6</v>
      </c>
      <c r="L5" t="str">
        <f t="shared" si="1"/>
        <v>L6</v>
      </c>
      <c r="M5" t="str">
        <f t="shared" si="1"/>
        <v>M6</v>
      </c>
      <c r="N5" t="str">
        <f t="shared" si="1"/>
        <v>N6</v>
      </c>
      <c r="O5" t="str">
        <f t="shared" si="1"/>
        <v>O6</v>
      </c>
      <c r="P5" t="str">
        <f t="shared" si="1"/>
        <v>P6</v>
      </c>
      <c r="Q5" t="str">
        <f t="shared" si="1"/>
        <v>Q6</v>
      </c>
      <c r="R5" t="str">
        <f t="shared" si="1"/>
        <v>R6</v>
      </c>
      <c r="S5" t="str">
        <f t="shared" si="1"/>
        <v>S6</v>
      </c>
      <c r="T5" t="str">
        <f t="shared" si="1"/>
        <v>T6</v>
      </c>
      <c r="U5" t="str">
        <f t="shared" si="1"/>
        <v>U6</v>
      </c>
      <c r="V5" t="str">
        <f t="shared" si="1"/>
        <v>V6</v>
      </c>
      <c r="W5" t="str">
        <f t="shared" si="1"/>
        <v>W6</v>
      </c>
      <c r="X5" t="str">
        <f t="shared" si="1"/>
        <v>X6</v>
      </c>
      <c r="Y5" t="str">
        <f t="shared" si="1"/>
        <v>Y6</v>
      </c>
      <c r="Z5" t="str">
        <f t="shared" si="1"/>
        <v>Z6</v>
      </c>
      <c r="AA5" t="str">
        <f t="shared" si="1"/>
        <v>AA6</v>
      </c>
      <c r="AB5" t="str">
        <f t="shared" si="1"/>
        <v>AB6</v>
      </c>
      <c r="AC5" t="str">
        <f t="shared" si="1"/>
        <v>AC6</v>
      </c>
      <c r="AD5" t="str">
        <f t="shared" si="1"/>
        <v>AD6</v>
      </c>
      <c r="AE5" t="str">
        <f t="shared" si="1"/>
        <v>AE6</v>
      </c>
      <c r="AF5" t="str">
        <f t="shared" si="1"/>
        <v>AF6</v>
      </c>
      <c r="AG5" t="str">
        <f t="shared" si="1"/>
        <v>AG6</v>
      </c>
      <c r="AH5" t="str">
        <f t="shared" si="1"/>
        <v>AH6</v>
      </c>
      <c r="AI5" t="str">
        <f t="shared" si="1"/>
        <v>AI6</v>
      </c>
      <c r="AJ5" t="str">
        <f t="shared" si="1"/>
        <v>AJ6</v>
      </c>
      <c r="AK5" t="str">
        <f t="shared" si="1"/>
        <v>AK6</v>
      </c>
      <c r="AL5" t="str">
        <f t="shared" si="1"/>
        <v>AL6</v>
      </c>
      <c r="AM5" t="str">
        <f t="shared" si="1"/>
        <v>AM6</v>
      </c>
      <c r="AN5" t="str">
        <f t="shared" si="1"/>
        <v>AN6</v>
      </c>
      <c r="AO5" t="str">
        <f t="shared" si="1"/>
        <v>AO6</v>
      </c>
      <c r="AP5" t="str">
        <f t="shared" si="1"/>
        <v>AP6</v>
      </c>
      <c r="AQ5" t="str">
        <f t="shared" si="1"/>
        <v>AQ6</v>
      </c>
      <c r="AR5" t="str">
        <f t="shared" si="1"/>
        <v>AR6</v>
      </c>
      <c r="AS5" t="str">
        <f t="shared" si="1"/>
        <v>AS6</v>
      </c>
      <c r="AT5" t="str">
        <f t="shared" si="1"/>
        <v>AT6</v>
      </c>
      <c r="AU5" t="str">
        <f t="shared" si="1"/>
        <v>AU6</v>
      </c>
      <c r="AV5" t="str">
        <f t="shared" si="1"/>
        <v>AV6</v>
      </c>
      <c r="AW5" t="str">
        <f t="shared" si="1"/>
        <v>AW6</v>
      </c>
      <c r="AX5" t="str">
        <f t="shared" si="1"/>
        <v>AX6</v>
      </c>
      <c r="AY5" t="str">
        <f t="shared" si="1"/>
        <v>AY6</v>
      </c>
      <c r="AZ5" t="str">
        <f t="shared" si="1"/>
        <v>AZ6</v>
      </c>
      <c r="BA5" t="str">
        <f t="shared" si="1"/>
        <v>BA6</v>
      </c>
      <c r="BB5" t="str">
        <f t="shared" si="1"/>
        <v>BB6</v>
      </c>
      <c r="BC5" t="str">
        <f t="shared" si="1"/>
        <v>BC6</v>
      </c>
      <c r="BD5" t="str">
        <f t="shared" si="1"/>
        <v>BD6</v>
      </c>
      <c r="BE5" t="str">
        <f t="shared" si="1"/>
        <v>BE6</v>
      </c>
      <c r="BF5" t="str">
        <f t="shared" si="1"/>
        <v>BF6</v>
      </c>
      <c r="BG5" t="str">
        <f t="shared" si="1"/>
        <v>BG6</v>
      </c>
      <c r="BH5" t="str">
        <f t="shared" si="1"/>
        <v>BH6</v>
      </c>
      <c r="BI5" t="str">
        <f t="shared" si="1"/>
        <v>BI6</v>
      </c>
      <c r="BJ5" t="str">
        <f t="shared" si="1"/>
        <v>BJ6</v>
      </c>
      <c r="BK5" t="str">
        <f t="shared" si="1"/>
        <v>BK6</v>
      </c>
      <c r="BL5" t="str">
        <f t="shared" si="1"/>
        <v>BL6</v>
      </c>
      <c r="BM5" t="str">
        <f t="shared" si="1"/>
        <v>BM6</v>
      </c>
      <c r="BN5" t="str">
        <f t="shared" si="1"/>
        <v>BN6</v>
      </c>
      <c r="BO5" t="str">
        <f t="shared" si="1"/>
        <v>BO6</v>
      </c>
      <c r="BP5" t="str">
        <f t="shared" si="1"/>
        <v>BP6</v>
      </c>
      <c r="BQ5" t="str">
        <f t="shared" si="1"/>
        <v>BQ6</v>
      </c>
      <c r="BR5" t="str">
        <f t="shared" si="1"/>
        <v>BR6</v>
      </c>
      <c r="BS5" t="str">
        <f t="shared" si="1"/>
        <v>BS6</v>
      </c>
      <c r="BT5" t="str">
        <f t="shared" si="1"/>
        <v>BT6</v>
      </c>
      <c r="BU5" t="str">
        <f t="shared" si="1"/>
        <v>BU6</v>
      </c>
      <c r="BV5" t="str">
        <f t="shared" si="1"/>
        <v>BV6</v>
      </c>
      <c r="BW5" t="str">
        <f t="shared" si="1"/>
        <v>BW6</v>
      </c>
      <c r="BX5" t="str">
        <f t="shared" si="1"/>
        <v>BX6</v>
      </c>
      <c r="BY5" t="str">
        <f t="shared" si="1"/>
        <v>BY6</v>
      </c>
      <c r="BZ5" t="str">
        <f t="shared" si="1"/>
        <v>BZ6</v>
      </c>
      <c r="CA5" t="str">
        <f t="shared" si="1"/>
        <v>CA6</v>
      </c>
      <c r="CB5" t="str">
        <f t="shared" si="1"/>
        <v>CB6</v>
      </c>
      <c r="CC5" t="str">
        <f t="shared" si="1"/>
        <v>CC6</v>
      </c>
      <c r="CD5" t="str">
        <f t="shared" si="1"/>
        <v>CD6</v>
      </c>
      <c r="CE5" t="str">
        <f t="shared" si="1"/>
        <v>CE6</v>
      </c>
      <c r="CF5" t="str">
        <f t="shared" si="1"/>
        <v>CF6</v>
      </c>
      <c r="CG5" t="str">
        <f t="shared" si="1"/>
        <v>CG6</v>
      </c>
      <c r="CH5" t="str">
        <f t="shared" si="1"/>
        <v>CH6</v>
      </c>
      <c r="CI5" t="str">
        <f t="shared" si="1"/>
        <v>CI6</v>
      </c>
      <c r="CJ5" t="str">
        <f t="shared" si="1"/>
        <v>CJ6</v>
      </c>
      <c r="CK5" t="str">
        <f t="shared" si="1"/>
        <v>CK6</v>
      </c>
      <c r="CL5" t="str">
        <f t="shared" si="1"/>
        <v>CL6</v>
      </c>
      <c r="CM5" t="str">
        <f t="shared" si="1"/>
        <v>CM6</v>
      </c>
      <c r="CN5" t="str">
        <f t="shared" si="1"/>
        <v>CN6</v>
      </c>
      <c r="CO5" t="str">
        <f t="shared" si="1"/>
        <v>CO6</v>
      </c>
      <c r="CP5" t="str">
        <f t="shared" si="1"/>
        <v>CP6</v>
      </c>
      <c r="CQ5" t="str">
        <f t="shared" si="1"/>
        <v>CQ6</v>
      </c>
      <c r="CR5" t="str">
        <f t="shared" si="1"/>
        <v>CR6</v>
      </c>
      <c r="CS5" t="str">
        <f t="shared" si="1"/>
        <v>CS6</v>
      </c>
      <c r="CT5" t="str">
        <f t="shared" si="1"/>
        <v>CT6</v>
      </c>
      <c r="CU5" t="str">
        <f t="shared" si="1"/>
        <v>CU6</v>
      </c>
      <c r="CV5" t="str">
        <f t="shared" si="1"/>
        <v>CV6</v>
      </c>
      <c r="CW5" t="str">
        <f t="shared" si="1"/>
        <v>CW6</v>
      </c>
      <c r="CX5" t="str">
        <f t="shared" si="1"/>
        <v>CX6</v>
      </c>
      <c r="CY5" t="str">
        <f t="shared" si="1"/>
        <v>CY6</v>
      </c>
      <c r="CZ5" t="str">
        <f t="shared" si="1"/>
        <v>CZ6</v>
      </c>
      <c r="DA5" t="str">
        <f t="shared" si="1"/>
        <v>DA6</v>
      </c>
      <c r="DB5" t="str">
        <f t="shared" si="1"/>
        <v>DB6</v>
      </c>
      <c r="DC5" t="str">
        <f t="shared" si="1"/>
        <v>DC6</v>
      </c>
      <c r="DD5" t="str">
        <f t="shared" si="1"/>
        <v>DD6</v>
      </c>
      <c r="DE5" t="str">
        <f t="shared" si="1"/>
        <v>DE6</v>
      </c>
      <c r="DF5" t="str">
        <f t="shared" si="1"/>
        <v>DF6</v>
      </c>
      <c r="DG5" t="str">
        <f t="shared" si="1"/>
        <v>DG6</v>
      </c>
      <c r="DH5" t="str">
        <f t="shared" si="1"/>
        <v>DH6</v>
      </c>
      <c r="DI5" t="str">
        <f t="shared" si="1"/>
        <v>DI6</v>
      </c>
      <c r="DJ5" t="str">
        <f t="shared" si="1"/>
        <v>DJ6</v>
      </c>
      <c r="DK5" t="str">
        <f t="shared" si="1"/>
        <v>DK6</v>
      </c>
      <c r="DL5" t="str">
        <f t="shared" si="1"/>
        <v>DL6</v>
      </c>
      <c r="DM5" t="str">
        <f t="shared" si="1"/>
        <v>DM6</v>
      </c>
      <c r="DN5" t="str">
        <f t="shared" si="1"/>
        <v>DN6</v>
      </c>
      <c r="DO5" t="str">
        <f t="shared" si="1"/>
        <v>DO6</v>
      </c>
      <c r="DP5" t="str">
        <f t="shared" si="1"/>
        <v>DP6</v>
      </c>
      <c r="DQ5" t="str">
        <f t="shared" si="1"/>
        <v>DQ6</v>
      </c>
      <c r="DR5" t="str">
        <f t="shared" si="1"/>
        <v>DR6</v>
      </c>
      <c r="DS5" t="str">
        <f t="shared" si="1"/>
        <v>DS6</v>
      </c>
      <c r="DT5" t="str">
        <f t="shared" si="1"/>
        <v>DT6</v>
      </c>
      <c r="DU5" t="str">
        <f t="shared" si="1"/>
        <v>DU6</v>
      </c>
      <c r="DV5" t="str">
        <f t="shared" si="1"/>
        <v>DV6</v>
      </c>
      <c r="DW5" t="str">
        <f t="shared" si="1"/>
        <v>DW6</v>
      </c>
      <c r="DX5" t="str">
        <f t="shared" si="1"/>
        <v>DX6</v>
      </c>
      <c r="DY5" t="str">
        <f t="shared" si="1"/>
        <v>DY6</v>
      </c>
      <c r="DZ5" t="str">
        <f t="shared" si="1"/>
        <v>DZ6</v>
      </c>
      <c r="EA5" t="str">
        <f t="shared" si="1"/>
        <v>EA6</v>
      </c>
      <c r="EB5" t="str">
        <f t="shared" si="1"/>
        <v>EB6</v>
      </c>
      <c r="EC5" t="str">
        <f t="shared" si="1"/>
        <v>EC6</v>
      </c>
      <c r="ED5" t="str">
        <f t="shared" si="1"/>
        <v>ED6</v>
      </c>
      <c r="EE5" t="str">
        <f t="shared" si="1"/>
        <v>EE6</v>
      </c>
      <c r="EF5" t="str">
        <f t="shared" si="1"/>
        <v>EF6</v>
      </c>
      <c r="EG5" t="str">
        <f t="shared" si="1"/>
        <v>EG6</v>
      </c>
      <c r="EH5" t="str">
        <f t="shared" si="1"/>
        <v>EH6</v>
      </c>
      <c r="EI5" t="str">
        <f t="shared" si="1"/>
        <v>EI6</v>
      </c>
      <c r="EJ5" t="str">
        <f t="shared" si="1"/>
        <v>EJ6</v>
      </c>
      <c r="EK5" t="str">
        <f t="shared" si="1"/>
        <v>EK6</v>
      </c>
      <c r="EL5" t="str">
        <f t="shared" si="1"/>
        <v>EL6</v>
      </c>
      <c r="EM5" t="str">
        <f t="shared" si="1"/>
        <v>EM6</v>
      </c>
      <c r="EN5" t="str">
        <f t="shared" si="1"/>
        <v>EN6</v>
      </c>
      <c r="EO5" t="str">
        <f t="shared" si="1"/>
        <v>EO6</v>
      </c>
      <c r="EP5" t="str">
        <f t="shared" si="1"/>
        <v>EP6</v>
      </c>
      <c r="EQ5" t="str">
        <f t="shared" si="1"/>
        <v>EQ6</v>
      </c>
      <c r="ER5" t="str">
        <f t="shared" si="1"/>
        <v>ER6</v>
      </c>
      <c r="ES5" t="str">
        <f t="shared" si="1"/>
        <v>ES6</v>
      </c>
      <c r="ET5" t="str">
        <f t="shared" si="1"/>
        <v>ET6</v>
      </c>
      <c r="EU5" t="str">
        <f t="shared" si="1"/>
        <v>EU6</v>
      </c>
      <c r="EV5" t="str">
        <f t="shared" si="1"/>
        <v>EV6</v>
      </c>
      <c r="EW5" t="str">
        <f t="shared" si="1"/>
        <v>EW6</v>
      </c>
      <c r="EX5" t="str">
        <f t="shared" si="1"/>
        <v>EX6</v>
      </c>
      <c r="EY5" t="str">
        <f t="shared" si="1"/>
        <v>EY6</v>
      </c>
      <c r="EZ5" t="str">
        <f t="shared" si="1"/>
        <v>EZ6</v>
      </c>
      <c r="FA5" t="str">
        <f t="shared" si="1"/>
        <v>FA6</v>
      </c>
      <c r="FB5" t="str">
        <f t="shared" si="1"/>
        <v>FB6</v>
      </c>
      <c r="FC5" t="str">
        <f t="shared" si="1"/>
        <v>FC6</v>
      </c>
      <c r="FD5" t="str">
        <f t="shared" si="1"/>
        <v>FD6</v>
      </c>
      <c r="FE5" t="str">
        <f t="shared" si="1"/>
        <v>FE6</v>
      </c>
      <c r="FF5" t="str">
        <f t="shared" si="1"/>
        <v>FF6</v>
      </c>
      <c r="FG5" t="str">
        <f t="shared" si="1"/>
        <v>FG6</v>
      </c>
      <c r="FH5" t="str">
        <f t="shared" si="1"/>
        <v>FH6</v>
      </c>
      <c r="FI5" t="str">
        <f t="shared" si="1"/>
        <v>FI6</v>
      </c>
      <c r="FJ5" t="str">
        <f t="shared" si="1"/>
        <v>FJ6</v>
      </c>
      <c r="FK5" t="str">
        <f t="shared" si="1"/>
        <v>FK6</v>
      </c>
      <c r="FL5" t="str">
        <f t="shared" si="1"/>
        <v>FL6</v>
      </c>
      <c r="FM5" t="str">
        <f t="shared" si="1"/>
        <v>FM6</v>
      </c>
      <c r="FN5" t="str">
        <f t="shared" si="1"/>
        <v>FN6</v>
      </c>
      <c r="FO5" t="str">
        <f t="shared" si="1"/>
        <v>FO6</v>
      </c>
      <c r="FP5" t="str">
        <f t="shared" si="1"/>
        <v>FP6</v>
      </c>
      <c r="FQ5" t="str">
        <f t="shared" si="1"/>
        <v>FQ6</v>
      </c>
      <c r="FR5" t="str">
        <f t="shared" si="1"/>
        <v>FR6</v>
      </c>
      <c r="FS5" t="str">
        <f t="shared" si="1"/>
        <v>FS6</v>
      </c>
      <c r="FT5" t="str">
        <f t="shared" si="1"/>
        <v>FT6</v>
      </c>
      <c r="FU5" t="str">
        <f t="shared" si="1"/>
        <v>FU6</v>
      </c>
      <c r="FV5" t="str">
        <f t="shared" si="1"/>
        <v>FV6</v>
      </c>
      <c r="FW5" t="str">
        <f t="shared" si="1"/>
        <v>FW6</v>
      </c>
      <c r="FX5" t="str">
        <f t="shared" si="1"/>
        <v>FX6</v>
      </c>
      <c r="FY5" t="str">
        <f t="shared" si="1"/>
        <v>FY6</v>
      </c>
      <c r="FZ5" t="str">
        <f t="shared" si="1"/>
        <v>FZ6</v>
      </c>
      <c r="GA5" t="str">
        <f t="shared" si="1"/>
        <v>GA6</v>
      </c>
      <c r="GB5" t="str">
        <f t="shared" si="1"/>
        <v>GB6</v>
      </c>
      <c r="GC5" t="str">
        <f t="shared" si="1"/>
        <v>GC6</v>
      </c>
      <c r="GD5" t="str">
        <f t="shared" si="1"/>
        <v>GD6</v>
      </c>
      <c r="GE5" t="str">
        <f t="shared" si="1"/>
        <v>GE6</v>
      </c>
      <c r="GF5" t="str">
        <f t="shared" si="1"/>
        <v>GF6</v>
      </c>
      <c r="GG5" t="str">
        <f t="shared" si="1"/>
        <v>GG6</v>
      </c>
      <c r="GH5" t="str">
        <f t="shared" si="1"/>
        <v>GH6</v>
      </c>
      <c r="GI5" t="str">
        <f t="shared" si="1"/>
        <v>GI6</v>
      </c>
      <c r="GJ5" t="str">
        <f t="shared" si="1"/>
        <v>GJ6</v>
      </c>
      <c r="GK5" t="str">
        <f t="shared" si="1"/>
        <v>GK6</v>
      </c>
      <c r="GL5" t="str">
        <f t="shared" si="1"/>
        <v>GL6</v>
      </c>
      <c r="GM5" t="str">
        <f t="shared" si="1"/>
        <v>GM6</v>
      </c>
      <c r="GN5" t="str">
        <f t="shared" si="1"/>
        <v>GN6</v>
      </c>
      <c r="GO5" t="str">
        <f t="shared" si="1"/>
        <v>GO6</v>
      </c>
      <c r="GP5" t="str">
        <f t="shared" si="1"/>
        <v>GP6</v>
      </c>
      <c r="GQ5" t="str">
        <f t="shared" si="1"/>
        <v>GQ6</v>
      </c>
      <c r="GR5" t="str">
        <f t="shared" si="1"/>
        <v>GR6</v>
      </c>
      <c r="GS5" t="str">
        <f t="shared" si="1"/>
        <v>GS6</v>
      </c>
      <c r="GT5" t="str">
        <f t="shared" si="1"/>
        <v>GT6</v>
      </c>
      <c r="GU5" t="str">
        <f t="shared" si="1"/>
        <v>GU6</v>
      </c>
      <c r="GV5" t="str">
        <f t="shared" si="1"/>
        <v>GV6</v>
      </c>
      <c r="GW5" t="str">
        <f t="shared" si="1"/>
        <v>GW6</v>
      </c>
      <c r="GX5" t="str">
        <f t="shared" si="1"/>
        <v>GX6</v>
      </c>
      <c r="GY5" t="str">
        <f t="shared" si="1"/>
        <v>GY6</v>
      </c>
      <c r="GZ5" t="str">
        <f t="shared" si="1"/>
        <v>GZ6</v>
      </c>
      <c r="HA5" t="str">
        <f t="shared" si="1"/>
        <v>HA6</v>
      </c>
      <c r="HB5" t="str">
        <f t="shared" si="1"/>
        <v>HB6</v>
      </c>
      <c r="HC5" t="str">
        <f t="shared" si="1"/>
        <v>HC6</v>
      </c>
      <c r="HD5" t="str">
        <f t="shared" si="1"/>
        <v>HD6</v>
      </c>
      <c r="HE5" t="str">
        <f t="shared" si="1"/>
        <v>HE6</v>
      </c>
      <c r="HF5" t="str">
        <f t="shared" si="1"/>
        <v>HF6</v>
      </c>
      <c r="HG5" t="str">
        <f t="shared" si="1"/>
        <v>HG6</v>
      </c>
      <c r="HH5" t="str">
        <f t="shared" si="1"/>
        <v>HH6</v>
      </c>
      <c r="HI5" t="str">
        <f t="shared" si="1"/>
        <v>HI6</v>
      </c>
      <c r="HJ5" t="str">
        <f t="shared" si="1"/>
        <v>HJ6</v>
      </c>
      <c r="HK5" t="str">
        <f t="shared" si="1"/>
        <v>HK6</v>
      </c>
      <c r="HL5" t="str">
        <f t="shared" si="1"/>
        <v>HL6</v>
      </c>
      <c r="HM5" t="str">
        <f t="shared" si="1"/>
        <v>HM6</v>
      </c>
      <c r="HN5" t="str">
        <f t="shared" si="1"/>
        <v>HN6</v>
      </c>
      <c r="HO5" t="str">
        <f t="shared" si="1"/>
        <v>HO6</v>
      </c>
      <c r="HP5" t="str">
        <f t="shared" si="1"/>
        <v>HP6</v>
      </c>
      <c r="HQ5" t="str">
        <f t="shared" si="1"/>
        <v>HQ6</v>
      </c>
      <c r="HR5" t="str">
        <f t="shared" si="1"/>
        <v>HR6</v>
      </c>
      <c r="HS5" t="str">
        <f t="shared" si="1"/>
        <v>HS6</v>
      </c>
      <c r="HT5" t="str">
        <f t="shared" si="1"/>
        <v>HT6</v>
      </c>
      <c r="HU5" t="str">
        <f t="shared" si="1"/>
        <v>HU6</v>
      </c>
      <c r="HV5" t="str">
        <f t="shared" si="1"/>
        <v>HV6</v>
      </c>
      <c r="HW5" t="str">
        <f t="shared" si="1"/>
        <v>HW6</v>
      </c>
      <c r="HX5" t="str">
        <f t="shared" si="1"/>
        <v>HX6</v>
      </c>
      <c r="HY5" t="str">
        <f t="shared" si="1"/>
        <v>HY6</v>
      </c>
      <c r="HZ5" t="str">
        <f t="shared" si="1"/>
        <v>HZ6</v>
      </c>
      <c r="IA5" t="str">
        <f t="shared" si="1"/>
        <v>IA6</v>
      </c>
      <c r="IB5" t="str">
        <f t="shared" si="1"/>
        <v>IB6</v>
      </c>
      <c r="IC5" t="str">
        <f t="shared" si="1"/>
        <v>IC6</v>
      </c>
      <c r="ID5" t="str">
        <f t="shared" si="1"/>
        <v>ID6</v>
      </c>
      <c r="IE5" t="str">
        <f t="shared" si="1"/>
        <v>IE6</v>
      </c>
      <c r="IF5" t="str">
        <f t="shared" si="1"/>
        <v>IF6</v>
      </c>
      <c r="IG5" t="str">
        <f t="shared" si="1"/>
        <v>IG6</v>
      </c>
      <c r="IH5" t="str">
        <f t="shared" si="1"/>
        <v>IH6</v>
      </c>
      <c r="II5" t="str">
        <f t="shared" si="1"/>
        <v>II6</v>
      </c>
      <c r="IJ5" t="str">
        <f t="shared" si="1"/>
        <v>IJ6</v>
      </c>
      <c r="IK5" t="str">
        <f t="shared" si="1"/>
        <v>IK6</v>
      </c>
      <c r="IL5" t="str">
        <f t="shared" si="1"/>
        <v>IL6</v>
      </c>
      <c r="IM5" t="str">
        <f t="shared" si="1"/>
        <v>IM6</v>
      </c>
      <c r="IN5" t="str">
        <f t="shared" si="1"/>
        <v>IN6</v>
      </c>
      <c r="IO5" t="str">
        <f t="shared" si="1"/>
        <v>IO6</v>
      </c>
      <c r="IP5" t="str">
        <f t="shared" si="1"/>
        <v>IP6</v>
      </c>
      <c r="IQ5" t="str">
        <f t="shared" si="1"/>
        <v>IQ6</v>
      </c>
      <c r="IR5" t="str">
        <f t="shared" si="1"/>
        <v>IR6</v>
      </c>
      <c r="IS5" t="str">
        <f t="shared" si="1"/>
        <v>IS6</v>
      </c>
      <c r="IT5" t="str">
        <f t="shared" si="1"/>
        <v>IT6</v>
      </c>
      <c r="IU5" t="str">
        <f t="shared" si="1"/>
        <v>IU6</v>
      </c>
      <c r="IV5" t="str">
        <f t="shared" si="1"/>
        <v>IV6</v>
      </c>
      <c r="IW5" t="str">
        <f t="shared" si="1"/>
        <v>IW6</v>
      </c>
      <c r="IX5" t="str">
        <f t="shared" si="1"/>
        <v>IX6</v>
      </c>
      <c r="IY5" t="str">
        <f t="shared" si="1"/>
        <v>IY6</v>
      </c>
      <c r="IZ5" t="str">
        <f t="shared" si="1"/>
        <v>IZ6</v>
      </c>
      <c r="JA5" t="str">
        <f t="shared" si="1"/>
        <v>JA6</v>
      </c>
      <c r="JB5" t="str">
        <f t="shared" si="1"/>
        <v>JB6</v>
      </c>
      <c r="JC5" t="str">
        <f t="shared" si="1"/>
        <v>JC6</v>
      </c>
      <c r="JD5" t="str">
        <f t="shared" si="1"/>
        <v>JD6</v>
      </c>
      <c r="JE5" t="str">
        <f t="shared" si="1"/>
        <v>JE6</v>
      </c>
      <c r="JF5" t="str">
        <f t="shared" si="1"/>
        <v>JF6</v>
      </c>
      <c r="JG5" t="str">
        <f t="shared" si="1"/>
        <v>JG6</v>
      </c>
      <c r="JH5" t="str">
        <f t="shared" si="1"/>
        <v>JH6</v>
      </c>
      <c r="JI5" t="str">
        <f t="shared" si="1"/>
        <v>JI6</v>
      </c>
      <c r="JJ5" t="str">
        <f t="shared" si="1"/>
        <v>JJ6</v>
      </c>
      <c r="JK5" t="str">
        <f t="shared" si="1"/>
        <v>JK6</v>
      </c>
      <c r="JL5" t="str">
        <f t="shared" si="1"/>
        <v>JL6</v>
      </c>
      <c r="JM5" t="str">
        <f t="shared" si="1"/>
        <v>JM6</v>
      </c>
      <c r="JN5" t="str">
        <f t="shared" si="1"/>
        <v>JN6</v>
      </c>
      <c r="JO5" t="str">
        <f t="shared" si="1"/>
        <v>JO6</v>
      </c>
      <c r="JP5" t="str">
        <f t="shared" si="1"/>
        <v>JP6</v>
      </c>
      <c r="JQ5" t="str">
        <f t="shared" si="1"/>
        <v>JQ6</v>
      </c>
      <c r="JR5" t="str">
        <f t="shared" si="1"/>
        <v>JR6</v>
      </c>
      <c r="JS5" t="str">
        <f t="shared" si="1"/>
        <v>JS6</v>
      </c>
      <c r="JT5" t="str">
        <f t="shared" si="1"/>
        <v>JT6</v>
      </c>
      <c r="JU5" t="str">
        <f t="shared" si="1"/>
        <v>JU6</v>
      </c>
      <c r="JV5" t="str">
        <f t="shared" si="1"/>
        <v>JV6</v>
      </c>
      <c r="JW5" t="str">
        <f t="shared" si="1"/>
        <v>JW6</v>
      </c>
      <c r="JX5" t="str">
        <f t="shared" si="1"/>
        <v>JX6</v>
      </c>
      <c r="JY5" t="str">
        <f t="shared" si="1"/>
        <v>JY6</v>
      </c>
      <c r="JZ5" t="str">
        <f t="shared" si="1"/>
        <v>JZ6</v>
      </c>
      <c r="KA5" t="str">
        <f t="shared" si="1"/>
        <v>KA6</v>
      </c>
      <c r="KB5" t="str">
        <f t="shared" si="1"/>
        <v>KB6</v>
      </c>
      <c r="KC5" t="str">
        <f t="shared" si="1"/>
        <v>KC6</v>
      </c>
      <c r="KD5" t="str">
        <f t="shared" si="1"/>
        <v>KD6</v>
      </c>
      <c r="KE5" t="str">
        <f t="shared" si="1"/>
        <v>KE6</v>
      </c>
      <c r="KF5" t="str">
        <f t="shared" si="1"/>
        <v>KF6</v>
      </c>
      <c r="KG5" t="str">
        <f t="shared" si="1"/>
        <v>KG6</v>
      </c>
      <c r="KH5" t="str">
        <f t="shared" si="1"/>
        <v>KH6</v>
      </c>
      <c r="KI5" t="str">
        <f t="shared" si="1"/>
        <v>KI6</v>
      </c>
      <c r="KJ5" t="str">
        <f t="shared" si="1"/>
        <v>KJ6</v>
      </c>
      <c r="KK5" t="str">
        <f t="shared" si="1"/>
        <v>KK6</v>
      </c>
      <c r="KL5" t="str">
        <f t="shared" si="1"/>
        <v>KL6</v>
      </c>
      <c r="KM5" t="str">
        <f t="shared" si="1"/>
        <v>KM6</v>
      </c>
      <c r="KN5" t="str">
        <f t="shared" si="1"/>
        <v>KN6</v>
      </c>
      <c r="KO5" t="str">
        <f t="shared" si="1"/>
        <v>KO6</v>
      </c>
      <c r="KP5" t="str">
        <f t="shared" si="1"/>
        <v>KP6</v>
      </c>
      <c r="KQ5" t="str">
        <f t="shared" si="1"/>
        <v>KQ6</v>
      </c>
      <c r="KR5" t="str">
        <f t="shared" si="1"/>
        <v>KR6</v>
      </c>
      <c r="KS5" t="str">
        <f t="shared" si="1"/>
        <v>KS6</v>
      </c>
      <c r="KT5" t="str">
        <f t="shared" si="1"/>
        <v>KT6</v>
      </c>
      <c r="KU5" t="str">
        <f t="shared" si="1"/>
        <v>KU6</v>
      </c>
      <c r="KV5" t="str">
        <f t="shared" si="1"/>
        <v>KV6</v>
      </c>
      <c r="KW5" t="str">
        <f t="shared" si="1"/>
        <v>KW6</v>
      </c>
      <c r="KX5" t="str">
        <f t="shared" si="1"/>
        <v>KX6</v>
      </c>
      <c r="KY5" t="str">
        <f t="shared" si="1"/>
        <v>KY6</v>
      </c>
      <c r="KZ5" t="str">
        <f t="shared" si="1"/>
        <v>KZ6</v>
      </c>
      <c r="LA5" t="str">
        <f t="shared" si="1"/>
        <v>LA6</v>
      </c>
      <c r="LB5" t="str">
        <f t="shared" si="1"/>
        <v>LB6</v>
      </c>
      <c r="LC5" t="str">
        <f t="shared" si="1"/>
        <v>LC6</v>
      </c>
      <c r="LD5" t="str">
        <f t="shared" si="1"/>
        <v>LD6</v>
      </c>
      <c r="LE5" t="str">
        <f t="shared" si="1"/>
        <v>LE6</v>
      </c>
      <c r="LF5" t="str">
        <f t="shared" si="1"/>
        <v>LF6</v>
      </c>
      <c r="LG5" t="str">
        <f t="shared" si="1"/>
        <v>LG6</v>
      </c>
      <c r="LH5" t="str">
        <f t="shared" si="1"/>
        <v>LH6</v>
      </c>
      <c r="LI5" t="str">
        <f t="shared" si="1"/>
        <v>LI6</v>
      </c>
      <c r="LJ5" t="str">
        <f t="shared" si="1"/>
        <v>LJ6</v>
      </c>
      <c r="LK5" t="str">
        <f t="shared" si="1"/>
        <v>LK6</v>
      </c>
      <c r="LL5" t="str">
        <f t="shared" si="1"/>
        <v>LL6</v>
      </c>
      <c r="LM5" t="str">
        <f t="shared" si="1"/>
        <v>LM6</v>
      </c>
      <c r="LN5" t="str">
        <f t="shared" si="1"/>
        <v>LN6</v>
      </c>
      <c r="LO5" t="str">
        <f t="shared" si="1"/>
        <v>LO6</v>
      </c>
      <c r="LP5" t="str">
        <f t="shared" si="1"/>
        <v>LP6</v>
      </c>
      <c r="LQ5" t="str">
        <f t="shared" si="1"/>
        <v>LQ6</v>
      </c>
      <c r="LR5" t="str">
        <f t="shared" si="1"/>
        <v>LR6</v>
      </c>
      <c r="LS5" t="str">
        <f t="shared" si="1"/>
        <v>LS6</v>
      </c>
      <c r="LT5" t="str">
        <f t="shared" si="1"/>
        <v>LT6</v>
      </c>
      <c r="LU5" t="str">
        <f t="shared" si="1"/>
        <v>LU6</v>
      </c>
      <c r="LV5" t="str">
        <f t="shared" si="1"/>
        <v>LV6</v>
      </c>
      <c r="LW5" t="str">
        <f t="shared" si="1"/>
        <v>LW6</v>
      </c>
      <c r="LX5" t="str">
        <f t="shared" si="1"/>
        <v>LX6</v>
      </c>
      <c r="LY5" t="str">
        <f t="shared" si="1"/>
        <v>LY6</v>
      </c>
      <c r="LZ5" t="str">
        <f t="shared" si="1"/>
        <v>LZ6</v>
      </c>
      <c r="MA5" t="str">
        <f t="shared" si="1"/>
        <v>MA6</v>
      </c>
      <c r="MB5" t="str">
        <f t="shared" si="1"/>
        <v>MB6</v>
      </c>
      <c r="MC5" t="str">
        <f t="shared" si="1"/>
        <v>MC6</v>
      </c>
      <c r="MD5" t="str">
        <f t="shared" si="1"/>
        <v>MD6</v>
      </c>
      <c r="ME5" t="str">
        <f t="shared" si="1"/>
        <v>ME6</v>
      </c>
      <c r="MF5" t="str">
        <f t="shared" si="1"/>
        <v>MF6</v>
      </c>
      <c r="MG5" t="str">
        <f t="shared" si="1"/>
        <v>MG6</v>
      </c>
      <c r="MH5" t="str">
        <f t="shared" si="1"/>
        <v>MH6</v>
      </c>
      <c r="MI5" t="str">
        <f t="shared" si="1"/>
        <v>MI6</v>
      </c>
      <c r="MJ5" t="str">
        <f t="shared" si="1"/>
        <v>MJ6</v>
      </c>
      <c r="MK5" t="str">
        <f t="shared" si="1"/>
        <v>MK6</v>
      </c>
      <c r="ML5" t="str">
        <f t="shared" si="1"/>
        <v>ML6</v>
      </c>
      <c r="MM5" t="str">
        <f t="shared" si="1"/>
        <v>MM6</v>
      </c>
      <c r="MN5" t="str">
        <f t="shared" si="1"/>
        <v>MN6</v>
      </c>
      <c r="MO5" t="str">
        <f t="shared" si="1"/>
        <v>MO6</v>
      </c>
      <c r="MP5" t="str">
        <f t="shared" si="1"/>
        <v>MP6</v>
      </c>
      <c r="MQ5" t="str">
        <f t="shared" si="1"/>
        <v>MQ6</v>
      </c>
      <c r="MR5" t="str">
        <f t="shared" si="1"/>
        <v>MR6</v>
      </c>
      <c r="MS5" t="str">
        <f t="shared" si="1"/>
        <v>MS6</v>
      </c>
      <c r="MT5" t="str">
        <f t="shared" si="1"/>
        <v>MT6</v>
      </c>
      <c r="MU5" t="str">
        <f t="shared" si="1"/>
        <v>MU6</v>
      </c>
      <c r="MV5" t="str">
        <f t="shared" si="1"/>
        <v>MV6</v>
      </c>
      <c r="MW5" t="str">
        <f t="shared" si="1"/>
        <v>MW6</v>
      </c>
      <c r="MX5" t="str">
        <f t="shared" si="1"/>
        <v>MX6</v>
      </c>
      <c r="MY5" t="str">
        <f t="shared" si="1"/>
        <v>MY6</v>
      </c>
      <c r="MZ5" t="str">
        <f t="shared" si="1"/>
        <v>MZ6</v>
      </c>
      <c r="NA5" t="str">
        <f t="shared" si="1"/>
        <v>NA6</v>
      </c>
      <c r="NB5" t="str">
        <f t="shared" si="1"/>
        <v>NB6</v>
      </c>
      <c r="NC5" t="str">
        <f t="shared" si="1"/>
        <v>NC6</v>
      </c>
      <c r="ND5" t="str">
        <f t="shared" si="1"/>
        <v>ND6</v>
      </c>
      <c r="NE5" t="str">
        <f t="shared" si="1"/>
        <v>NE6</v>
      </c>
      <c r="NF5" t="str">
        <f t="shared" si="1"/>
        <v>NF6</v>
      </c>
      <c r="NG5" t="str">
        <f t="shared" si="1"/>
        <v>NG6</v>
      </c>
      <c r="NH5" t="str">
        <f t="shared" si="1"/>
        <v>NH6</v>
      </c>
      <c r="NI5" t="str">
        <f t="shared" si="1"/>
        <v>NI6</v>
      </c>
      <c r="NJ5" t="str">
        <f t="shared" si="1"/>
        <v>NJ6</v>
      </c>
      <c r="NK5" t="str">
        <f t="shared" si="1"/>
        <v>NK6</v>
      </c>
      <c r="NL5" t="str">
        <f t="shared" si="1"/>
        <v>NL6</v>
      </c>
      <c r="NM5" t="str">
        <f t="shared" si="1"/>
        <v>NM6</v>
      </c>
      <c r="NN5" t="str">
        <f t="shared" si="1"/>
        <v>NN6</v>
      </c>
      <c r="NO5" t="str">
        <f t="shared" si="1"/>
        <v>NO6</v>
      </c>
      <c r="NP5" t="str">
        <f t="shared" si="1"/>
        <v>NP6</v>
      </c>
      <c r="NQ5" t="str">
        <f t="shared" si="1"/>
        <v>NQ6</v>
      </c>
      <c r="NR5" t="str">
        <f t="shared" si="1"/>
        <v>NR6</v>
      </c>
      <c r="NS5" t="str">
        <f t="shared" si="1"/>
        <v>NS6</v>
      </c>
      <c r="NT5" t="str">
        <f t="shared" si="1"/>
        <v>NT6</v>
      </c>
      <c r="NU5" t="str">
        <f t="shared" si="1"/>
        <v>NU6</v>
      </c>
      <c r="NV5" t="str">
        <f t="shared" si="1"/>
        <v>NV6</v>
      </c>
      <c r="NW5" t="str">
        <f t="shared" si="1"/>
        <v>NW6</v>
      </c>
      <c r="NX5" t="str">
        <f t="shared" si="1"/>
        <v>NX6</v>
      </c>
      <c r="NY5" t="str">
        <f t="shared" si="1"/>
        <v>NY6</v>
      </c>
      <c r="NZ5" t="str">
        <f t="shared" si="1"/>
        <v>NZ6</v>
      </c>
      <c r="OA5" t="str">
        <f t="shared" si="1"/>
        <v>OA6</v>
      </c>
      <c r="OB5" t="str">
        <f t="shared" si="1"/>
        <v>OB6</v>
      </c>
      <c r="OC5" t="str">
        <f t="shared" si="1"/>
        <v>OC6</v>
      </c>
      <c r="OD5" t="str">
        <f t="shared" si="1"/>
        <v>OD6</v>
      </c>
      <c r="OE5" t="str">
        <f t="shared" si="1"/>
        <v>OE6</v>
      </c>
      <c r="OF5" t="str">
        <f t="shared" si="1"/>
        <v>OF6</v>
      </c>
      <c r="OG5" t="str">
        <f t="shared" si="1"/>
        <v>OG6</v>
      </c>
      <c r="OH5" t="str">
        <f t="shared" si="1"/>
        <v>OH6</v>
      </c>
      <c r="OI5" t="str">
        <f t="shared" si="1"/>
        <v>OI6</v>
      </c>
      <c r="OJ5" t="str">
        <f t="shared" si="1"/>
        <v>OJ6</v>
      </c>
      <c r="OK5" t="str">
        <f t="shared" si="1"/>
        <v>OK6</v>
      </c>
      <c r="OL5" t="str">
        <f t="shared" si="1"/>
        <v>OL6</v>
      </c>
      <c r="OM5" t="str">
        <f t="shared" si="1"/>
        <v>OM6</v>
      </c>
      <c r="ON5" t="str">
        <f t="shared" si="1"/>
        <v>ON6</v>
      </c>
      <c r="OO5" t="str">
        <f t="shared" si="1"/>
        <v>OO6</v>
      </c>
      <c r="OP5" t="str">
        <f t="shared" si="1"/>
        <v>OP6</v>
      </c>
      <c r="OQ5" t="str">
        <f t="shared" si="1"/>
        <v>OQ6</v>
      </c>
      <c r="OR5" t="str">
        <f t="shared" si="1"/>
        <v>OR6</v>
      </c>
      <c r="OS5" t="str">
        <f t="shared" si="1"/>
        <v>OS6</v>
      </c>
      <c r="OT5" t="str">
        <f t="shared" si="1"/>
        <v>OT6</v>
      </c>
      <c r="OU5" t="str">
        <f t="shared" si="1"/>
        <v>OU6</v>
      </c>
      <c r="OV5" t="str">
        <f t="shared" si="1"/>
        <v>OV6</v>
      </c>
      <c r="OW5" t="str">
        <f t="shared" si="1"/>
        <v>OW6</v>
      </c>
      <c r="OX5" t="str">
        <f t="shared" si="1"/>
        <v>OX6</v>
      </c>
      <c r="OY5" t="str">
        <f t="shared" si="1"/>
        <v>OY6</v>
      </c>
      <c r="OZ5" t="str">
        <f t="shared" si="1"/>
        <v>OZ6</v>
      </c>
      <c r="PA5" t="str">
        <f t="shared" si="1"/>
        <v>PA6</v>
      </c>
      <c r="PB5" t="str">
        <f t="shared" si="1"/>
        <v>PB6</v>
      </c>
      <c r="PC5" t="str">
        <f t="shared" si="1"/>
        <v>PC6</v>
      </c>
      <c r="PD5" t="str">
        <f t="shared" si="1"/>
        <v>PD6</v>
      </c>
      <c r="PE5" t="str">
        <f t="shared" si="1"/>
        <v>PE6</v>
      </c>
      <c r="PF5" t="str">
        <f t="shared" si="1"/>
        <v>PF6</v>
      </c>
      <c r="PG5" t="str">
        <f t="shared" si="1"/>
        <v>PG6</v>
      </c>
      <c r="PH5" t="str">
        <f t="shared" si="1"/>
        <v>PH6</v>
      </c>
      <c r="PI5" t="str">
        <f t="shared" si="1"/>
        <v>PI6</v>
      </c>
      <c r="PJ5" t="str">
        <f t="shared" si="1"/>
        <v>PJ6</v>
      </c>
      <c r="PK5" t="str">
        <f t="shared" si="1"/>
        <v>PK6</v>
      </c>
      <c r="PL5" t="str">
        <f t="shared" si="1"/>
        <v>PL6</v>
      </c>
      <c r="PM5" t="str">
        <f t="shared" si="1"/>
        <v>PM6</v>
      </c>
      <c r="PN5" t="str">
        <f t="shared" si="1"/>
        <v>PN6</v>
      </c>
      <c r="PO5" t="str">
        <f t="shared" si="1"/>
        <v>PO6</v>
      </c>
      <c r="PP5" t="str">
        <f t="shared" si="1"/>
        <v>PP6</v>
      </c>
      <c r="PQ5" t="str">
        <f t="shared" si="1"/>
        <v>PQ6</v>
      </c>
      <c r="PR5" t="str">
        <f t="shared" si="1"/>
        <v>PR6</v>
      </c>
      <c r="PS5" t="str">
        <f t="shared" si="1"/>
        <v>PS6</v>
      </c>
      <c r="PT5" t="str">
        <f t="shared" si="1"/>
        <v>PT6</v>
      </c>
      <c r="PU5" t="str">
        <f t="shared" si="1"/>
        <v>PU6</v>
      </c>
      <c r="PV5" t="str">
        <f t="shared" si="1"/>
        <v>PV6</v>
      </c>
      <c r="PW5" t="str">
        <f t="shared" si="1"/>
        <v>PW6</v>
      </c>
      <c r="PX5" t="str">
        <f t="shared" si="1"/>
        <v>PX6</v>
      </c>
      <c r="PY5" t="str">
        <f t="shared" si="1"/>
        <v>PY6</v>
      </c>
      <c r="PZ5" t="str">
        <f t="shared" si="1"/>
        <v>PZ6</v>
      </c>
      <c r="QA5" t="str">
        <f t="shared" si="1"/>
        <v>QA6</v>
      </c>
      <c r="QB5" t="str">
        <f t="shared" si="1"/>
        <v>QB6</v>
      </c>
      <c r="QC5" t="str">
        <f t="shared" si="1"/>
        <v>QC6</v>
      </c>
      <c r="QD5" t="str">
        <f t="shared" si="1"/>
        <v>QD6</v>
      </c>
      <c r="QE5" t="str">
        <f t="shared" si="1"/>
        <v>QE6</v>
      </c>
      <c r="QF5" t="str">
        <f t="shared" si="1"/>
        <v>QF6</v>
      </c>
      <c r="QG5" t="str">
        <f t="shared" si="1"/>
        <v>QG6</v>
      </c>
      <c r="QH5" t="str">
        <f t="shared" si="1"/>
        <v>QH6</v>
      </c>
      <c r="QI5" t="str">
        <f t="shared" si="1"/>
        <v>QI6</v>
      </c>
      <c r="QJ5" t="str">
        <f t="shared" si="1"/>
        <v>QJ6</v>
      </c>
      <c r="QK5" t="str">
        <f t="shared" si="1"/>
        <v>QK6</v>
      </c>
      <c r="QL5" t="str">
        <f t="shared" si="1"/>
        <v>QL6</v>
      </c>
      <c r="QM5" t="str">
        <f t="shared" si="1"/>
        <v>QM6</v>
      </c>
      <c r="QN5" t="str">
        <f t="shared" si="1"/>
        <v>QN6</v>
      </c>
      <c r="QO5" t="str">
        <f t="shared" si="1"/>
        <v>QO6</v>
      </c>
      <c r="QP5" t="str">
        <f t="shared" si="1"/>
        <v>QP6</v>
      </c>
      <c r="QQ5" t="str">
        <f t="shared" si="1"/>
        <v>QQ6</v>
      </c>
      <c r="QR5" t="str">
        <f t="shared" si="1"/>
        <v>QR6</v>
      </c>
      <c r="QS5" t="str">
        <f t="shared" si="1"/>
        <v>QS6</v>
      </c>
      <c r="QT5" t="str">
        <f t="shared" si="1"/>
        <v>QT6</v>
      </c>
      <c r="QU5" t="str">
        <f t="shared" si="1"/>
        <v>QU6</v>
      </c>
      <c r="QV5" t="str">
        <f t="shared" si="1"/>
        <v>QV6</v>
      </c>
      <c r="QW5" t="str">
        <f t="shared" si="1"/>
        <v>QW6</v>
      </c>
      <c r="QX5" t="str">
        <f t="shared" si="1"/>
        <v>QX6</v>
      </c>
      <c r="QY5" t="str">
        <f t="shared" si="1"/>
        <v>QY6</v>
      </c>
      <c r="QZ5" t="str">
        <f t="shared" si="1"/>
        <v>QZ6</v>
      </c>
      <c r="RA5" t="str">
        <f t="shared" si="1"/>
        <v>RA6</v>
      </c>
      <c r="RB5" t="str">
        <f t="shared" si="1"/>
        <v>RB6</v>
      </c>
      <c r="RC5" t="str">
        <f t="shared" si="1"/>
        <v>RC6</v>
      </c>
      <c r="RD5" t="str">
        <f t="shared" si="1"/>
        <v>RD6</v>
      </c>
      <c r="RE5" t="str">
        <f t="shared" si="1"/>
        <v>RE6</v>
      </c>
      <c r="RF5" t="str">
        <f t="shared" si="1"/>
        <v>RF6</v>
      </c>
      <c r="RG5" t="str">
        <f t="shared" si="1"/>
        <v>RG6</v>
      </c>
      <c r="RH5" t="str">
        <f t="shared" si="1"/>
        <v>RH6</v>
      </c>
      <c r="RI5" t="str">
        <f t="shared" si="1"/>
        <v>RI6</v>
      </c>
      <c r="RJ5" t="str">
        <f t="shared" si="1"/>
        <v>RJ6</v>
      </c>
      <c r="RK5" t="str">
        <f t="shared" si="1"/>
        <v>RK6</v>
      </c>
      <c r="RL5" t="str">
        <f t="shared" si="1"/>
        <v>RL6</v>
      </c>
      <c r="RM5" t="str">
        <f t="shared" si="1"/>
        <v>RM6</v>
      </c>
      <c r="RN5" t="str">
        <f t="shared" si="1"/>
        <v>RN6</v>
      </c>
      <c r="RO5" t="str">
        <f t="shared" si="1"/>
        <v>RO6</v>
      </c>
      <c r="RP5" t="str">
        <f t="shared" si="1"/>
        <v>RP6</v>
      </c>
      <c r="RQ5" t="str">
        <f t="shared" si="1"/>
        <v>RQ6</v>
      </c>
      <c r="RR5" t="str">
        <f t="shared" si="1"/>
        <v>RR6</v>
      </c>
      <c r="RS5" t="str">
        <f t="shared" si="1"/>
        <v>RS6</v>
      </c>
      <c r="RT5" t="str">
        <f t="shared" si="1"/>
        <v>RT6</v>
      </c>
      <c r="RU5" t="str">
        <f t="shared" si="1"/>
        <v>RU6</v>
      </c>
      <c r="RV5" t="str">
        <f t="shared" si="1"/>
        <v>RV6</v>
      </c>
      <c r="RW5" t="str">
        <f t="shared" si="1"/>
        <v>RW6</v>
      </c>
      <c r="RX5" t="str">
        <f t="shared" si="1"/>
        <v>RX6</v>
      </c>
      <c r="RY5" t="str">
        <f t="shared" si="1"/>
        <v>RY6</v>
      </c>
      <c r="RZ5" t="str">
        <f t="shared" si="1"/>
        <v>RZ6</v>
      </c>
      <c r="SA5" t="str">
        <f t="shared" si="1"/>
        <v>SA6</v>
      </c>
      <c r="SB5" t="str">
        <f t="shared" si="1"/>
        <v>SB6</v>
      </c>
      <c r="SC5" t="str">
        <f t="shared" si="1"/>
        <v>SC6</v>
      </c>
      <c r="SD5" t="str">
        <f t="shared" si="1"/>
        <v>SD6</v>
      </c>
      <c r="SE5" t="str">
        <f t="shared" si="1"/>
        <v>SE6</v>
      </c>
      <c r="SF5" t="str">
        <f t="shared" si="1"/>
        <v>SF6</v>
      </c>
      <c r="SG5" t="str">
        <f t="shared" si="1"/>
        <v>SG6</v>
      </c>
      <c r="SH5" t="str">
        <f t="shared" si="1"/>
        <v>SH6</v>
      </c>
      <c r="SI5" t="str">
        <f t="shared" si="1"/>
        <v>SI6</v>
      </c>
      <c r="SJ5" t="str">
        <f t="shared" si="1"/>
        <v>SJ6</v>
      </c>
      <c r="SK5" t="str">
        <f t="shared" si="1"/>
        <v>SK6</v>
      </c>
      <c r="SL5" t="str">
        <f t="shared" si="1"/>
        <v>SL6</v>
      </c>
      <c r="SM5" t="str">
        <f t="shared" si="1"/>
        <v>SM6</v>
      </c>
      <c r="SN5" t="str">
        <f t="shared" si="1"/>
        <v>SN6</v>
      </c>
      <c r="SO5" t="str">
        <f t="shared" si="1"/>
        <v>SO6</v>
      </c>
      <c r="SP5" t="str">
        <f t="shared" si="1"/>
        <v>SP6</v>
      </c>
      <c r="SQ5" t="str">
        <f t="shared" si="1"/>
        <v>SQ6</v>
      </c>
      <c r="SR5" t="str">
        <f t="shared" si="1"/>
        <v>SR6</v>
      </c>
      <c r="SS5" t="str">
        <f t="shared" si="1"/>
        <v>SS6</v>
      </c>
      <c r="ST5" t="str">
        <f t="shared" si="1"/>
        <v>ST6</v>
      </c>
      <c r="SU5" t="str">
        <f t="shared" si="1"/>
        <v>SU6</v>
      </c>
      <c r="SV5" t="str">
        <f t="shared" si="1"/>
        <v>SV6</v>
      </c>
      <c r="SW5" t="str">
        <f t="shared" si="1"/>
        <v>SW6</v>
      </c>
      <c r="SX5" t="str">
        <f t="shared" si="1"/>
        <v>SX6</v>
      </c>
      <c r="SY5" t="str">
        <f t="shared" si="1"/>
        <v>SY6</v>
      </c>
      <c r="SZ5" t="str">
        <f t="shared" si="1"/>
        <v>SZ6</v>
      </c>
      <c r="TA5" t="str">
        <f t="shared" si="1"/>
        <v>TA6</v>
      </c>
      <c r="TB5" t="str">
        <f t="shared" si="1"/>
        <v>TB6</v>
      </c>
      <c r="TC5" t="str">
        <f t="shared" si="1"/>
        <v>TC6</v>
      </c>
      <c r="TD5" t="str">
        <f t="shared" si="1"/>
        <v>TD6</v>
      </c>
      <c r="TE5" t="str">
        <f t="shared" si="1"/>
        <v>TE6</v>
      </c>
      <c r="TF5" t="str">
        <f t="shared" si="1"/>
        <v>TF6</v>
      </c>
      <c r="TG5" t="str">
        <f t="shared" si="1"/>
        <v>TG6</v>
      </c>
      <c r="TH5" t="str">
        <f t="shared" si="1"/>
        <v>TH6</v>
      </c>
      <c r="TI5" t="str">
        <f t="shared" si="1"/>
        <v>TI6</v>
      </c>
      <c r="TJ5" t="str">
        <f t="shared" si="1"/>
        <v>TJ6</v>
      </c>
      <c r="TK5" t="str">
        <f t="shared" si="1"/>
        <v>TK6</v>
      </c>
      <c r="TL5" t="str">
        <f t="shared" si="1"/>
        <v>TL6</v>
      </c>
      <c r="TM5" t="str">
        <f t="shared" si="1"/>
        <v>TM6</v>
      </c>
      <c r="TN5" t="str">
        <f t="shared" si="1"/>
        <v>TN6</v>
      </c>
      <c r="TO5" t="str">
        <f t="shared" si="1"/>
        <v>TO6</v>
      </c>
      <c r="TP5" t="str">
        <f t="shared" si="1"/>
        <v>TP6</v>
      </c>
      <c r="TQ5" t="str">
        <f t="shared" si="1"/>
        <v>TQ6</v>
      </c>
      <c r="TR5" t="str">
        <f t="shared" si="1"/>
        <v>TR6</v>
      </c>
      <c r="TS5" t="str">
        <f t="shared" si="1"/>
        <v>TS6</v>
      </c>
      <c r="TT5" t="str">
        <f t="shared" si="1"/>
        <v>TT6</v>
      </c>
      <c r="TU5" t="str">
        <f t="shared" si="1"/>
        <v>TU6</v>
      </c>
      <c r="TV5" t="str">
        <f t="shared" si="1"/>
        <v>TV6</v>
      </c>
      <c r="TW5" t="str">
        <f t="shared" si="1"/>
        <v>TW6</v>
      </c>
      <c r="TX5" t="str">
        <f t="shared" si="1"/>
        <v>TX6</v>
      </c>
      <c r="TY5" t="str">
        <f t="shared" si="1"/>
        <v>TY6</v>
      </c>
      <c r="TZ5" t="str">
        <f t="shared" si="1"/>
        <v>TZ6</v>
      </c>
      <c r="UA5" t="str">
        <f t="shared" si="1"/>
        <v>UA6</v>
      </c>
      <c r="UB5" t="str">
        <f t="shared" si="1"/>
        <v>UB6</v>
      </c>
      <c r="UC5" t="str">
        <f t="shared" si="1"/>
        <v>UC6</v>
      </c>
      <c r="UD5" t="str">
        <f t="shared" si="1"/>
        <v>UD6</v>
      </c>
      <c r="UE5" t="str">
        <f t="shared" si="1"/>
        <v>UE6</v>
      </c>
      <c r="UF5" t="str">
        <f t="shared" si="1"/>
        <v>UF6</v>
      </c>
      <c r="UG5" t="str">
        <f t="shared" si="1"/>
        <v>UG6</v>
      </c>
      <c r="UH5" t="str">
        <f t="shared" si="1"/>
        <v>UH6</v>
      </c>
      <c r="UI5" t="str">
        <f t="shared" si="1"/>
        <v>UI6</v>
      </c>
      <c r="UJ5" t="str">
        <f t="shared" si="1"/>
        <v>UJ6</v>
      </c>
      <c r="UK5" t="str">
        <f t="shared" si="1"/>
        <v>UK6</v>
      </c>
      <c r="UL5" t="str">
        <f t="shared" si="1"/>
        <v>UL6</v>
      </c>
      <c r="UM5" t="str">
        <f t="shared" si="1"/>
        <v>UM6</v>
      </c>
      <c r="UN5" t="str">
        <f t="shared" si="1"/>
        <v>UN6</v>
      </c>
      <c r="UO5" t="str">
        <f t="shared" si="1"/>
        <v>UO6</v>
      </c>
      <c r="UP5" t="str">
        <f t="shared" si="1"/>
        <v>UP6</v>
      </c>
      <c r="UQ5" t="str">
        <f t="shared" si="1"/>
        <v>UQ6</v>
      </c>
      <c r="UR5" t="str">
        <f t="shared" si="1"/>
        <v>UR6</v>
      </c>
      <c r="US5" t="str">
        <f t="shared" si="1"/>
        <v>US6</v>
      </c>
      <c r="UT5" t="str">
        <f t="shared" si="1"/>
        <v>UT6</v>
      </c>
      <c r="UU5" t="str">
        <f t="shared" si="1"/>
        <v>UU6</v>
      </c>
      <c r="UV5" t="str">
        <f t="shared" si="1"/>
        <v>UV6</v>
      </c>
      <c r="UW5" t="str">
        <f t="shared" si="1"/>
        <v>UW6</v>
      </c>
      <c r="UX5" t="str">
        <f t="shared" si="1"/>
        <v>UX6</v>
      </c>
      <c r="UY5" t="str">
        <f t="shared" si="1"/>
        <v>UY6</v>
      </c>
      <c r="UZ5" t="str">
        <f t="shared" si="1"/>
        <v>UZ6</v>
      </c>
      <c r="VA5" t="str">
        <f t="shared" si="1"/>
        <v>VA6</v>
      </c>
      <c r="VB5" t="str">
        <f t="shared" si="1"/>
        <v>VB6</v>
      </c>
      <c r="VC5" t="str">
        <f t="shared" si="1"/>
        <v>VC6</v>
      </c>
      <c r="VD5" t="str">
        <f t="shared" si="1"/>
        <v>VD6</v>
      </c>
      <c r="VE5" t="str">
        <f t="shared" si="1"/>
        <v>VE6</v>
      </c>
      <c r="VF5" t="str">
        <f t="shared" si="1"/>
        <v>VF6</v>
      </c>
      <c r="VG5" t="str">
        <f t="shared" si="1"/>
        <v>VG6</v>
      </c>
      <c r="VH5" t="str">
        <f t="shared" si="1"/>
        <v>VH6</v>
      </c>
      <c r="VI5" t="str">
        <f t="shared" si="1"/>
        <v>VI6</v>
      </c>
      <c r="VJ5" t="str">
        <f t="shared" si="1"/>
        <v>VJ6</v>
      </c>
      <c r="VK5" t="str">
        <f t="shared" si="1"/>
        <v>VK6</v>
      </c>
      <c r="VL5" t="str">
        <f t="shared" si="1"/>
        <v>VL6</v>
      </c>
      <c r="VM5" t="str">
        <f t="shared" si="1"/>
        <v>VM6</v>
      </c>
      <c r="VN5" t="str">
        <f t="shared" si="1"/>
        <v>VN6</v>
      </c>
      <c r="VO5" t="str">
        <f t="shared" si="1"/>
        <v>VO6</v>
      </c>
      <c r="VP5" t="str">
        <f t="shared" si="1"/>
        <v>VP6</v>
      </c>
      <c r="VQ5" t="str">
        <f t="shared" si="1"/>
        <v>VQ6</v>
      </c>
      <c r="VR5" t="str">
        <f t="shared" si="1"/>
        <v>VR6</v>
      </c>
      <c r="VS5" t="str">
        <f t="shared" si="1"/>
        <v>VS6</v>
      </c>
      <c r="VT5" t="str">
        <f t="shared" si="1"/>
        <v>VT6</v>
      </c>
      <c r="VU5" t="str">
        <f t="shared" si="1"/>
        <v>VU6</v>
      </c>
      <c r="VV5" t="str">
        <f t="shared" si="1"/>
        <v>VV6</v>
      </c>
      <c r="VW5" t="str">
        <f t="shared" si="1"/>
        <v>VW6</v>
      </c>
      <c r="VX5" t="str">
        <f t="shared" si="1"/>
        <v>VX6</v>
      </c>
      <c r="VY5" t="str">
        <f t="shared" si="1"/>
        <v>VY6</v>
      </c>
      <c r="VZ5" t="str">
        <f t="shared" si="1"/>
        <v>VZ6</v>
      </c>
      <c r="WA5" t="str">
        <f t="shared" si="1"/>
        <v>WA6</v>
      </c>
      <c r="WB5" t="str">
        <f t="shared" si="1"/>
        <v>WB6</v>
      </c>
      <c r="WC5" t="str">
        <f t="shared" si="1"/>
        <v>WC6</v>
      </c>
      <c r="WD5" t="str">
        <f t="shared" si="1"/>
        <v>WD6</v>
      </c>
      <c r="WE5" t="str">
        <f t="shared" si="1"/>
        <v>WE6</v>
      </c>
      <c r="WF5" t="str">
        <f t="shared" si="1"/>
        <v>WF6</v>
      </c>
      <c r="WG5" t="str">
        <f t="shared" si="1"/>
        <v>WG6</v>
      </c>
      <c r="WH5" t="str">
        <f t="shared" si="1"/>
        <v>WH6</v>
      </c>
      <c r="WI5" t="str">
        <f t="shared" si="1"/>
        <v>WI6</v>
      </c>
      <c r="WJ5" t="str">
        <f t="shared" si="1"/>
        <v>WJ6</v>
      </c>
      <c r="WK5" t="str">
        <f t="shared" si="1"/>
        <v>WK6</v>
      </c>
      <c r="WL5" t="str">
        <f t="shared" si="1"/>
        <v>WL6</v>
      </c>
      <c r="WM5" t="str">
        <f t="shared" si="1"/>
        <v>WM6</v>
      </c>
      <c r="WN5" t="str">
        <f t="shared" si="1"/>
        <v>WN6</v>
      </c>
      <c r="WO5" t="str">
        <f t="shared" si="1"/>
        <v>WO6</v>
      </c>
      <c r="WP5" t="str">
        <f t="shared" si="1"/>
        <v>WP6</v>
      </c>
      <c r="WQ5" t="str">
        <f t="shared" si="1"/>
        <v>WQ6</v>
      </c>
      <c r="WR5" t="str">
        <f t="shared" si="1"/>
        <v>WR6</v>
      </c>
      <c r="WS5" t="str">
        <f t="shared" si="1"/>
        <v>WS6</v>
      </c>
      <c r="WT5" t="str">
        <f t="shared" si="1"/>
        <v>WT6</v>
      </c>
      <c r="WU5" t="str">
        <f t="shared" si="1"/>
        <v>WU6</v>
      </c>
      <c r="WV5" t="str">
        <f t="shared" si="1"/>
        <v>WV6</v>
      </c>
      <c r="WW5" t="str">
        <f t="shared" si="1"/>
        <v>WW6</v>
      </c>
      <c r="WX5" t="str">
        <f t="shared" si="1"/>
        <v>WX6</v>
      </c>
      <c r="WY5" t="str">
        <f t="shared" si="1"/>
        <v>WY6</v>
      </c>
      <c r="WZ5" t="str">
        <f t="shared" si="1"/>
        <v>WZ6</v>
      </c>
      <c r="XA5" t="str">
        <f t="shared" si="1"/>
        <v>XA6</v>
      </c>
      <c r="XB5" t="str">
        <f t="shared" si="1"/>
        <v>XB6</v>
      </c>
      <c r="XC5" t="str">
        <f t="shared" si="1"/>
        <v>XC6</v>
      </c>
      <c r="XD5" t="str">
        <f t="shared" si="1"/>
        <v>XD6</v>
      </c>
      <c r="XE5" t="str">
        <f t="shared" si="1"/>
        <v>XE6</v>
      </c>
      <c r="XF5" t="str">
        <f t="shared" si="1"/>
        <v>XF6</v>
      </c>
      <c r="XG5" t="str">
        <f t="shared" si="1"/>
        <v>XG6</v>
      </c>
      <c r="XH5" t="str">
        <f t="shared" si="1"/>
        <v>XH6</v>
      </c>
      <c r="XI5" t="str">
        <f t="shared" si="1"/>
        <v>XI6</v>
      </c>
      <c r="XJ5" t="str">
        <f t="shared" si="1"/>
        <v>XJ6</v>
      </c>
      <c r="XK5" t="str">
        <f t="shared" si="1"/>
        <v>XK6</v>
      </c>
      <c r="XL5" t="str">
        <f t="shared" si="1"/>
        <v>XL6</v>
      </c>
      <c r="XM5" t="str">
        <f t="shared" si="1"/>
        <v>XM6</v>
      </c>
      <c r="XN5" t="str">
        <f t="shared" si="1"/>
        <v>XN6</v>
      </c>
      <c r="XO5" t="str">
        <f t="shared" si="1"/>
        <v>XO6</v>
      </c>
      <c r="XP5" t="str">
        <f t="shared" si="1"/>
        <v>XP6</v>
      </c>
      <c r="XQ5" t="str">
        <f t="shared" si="1"/>
        <v>XQ6</v>
      </c>
      <c r="XR5" t="str">
        <f t="shared" si="1"/>
        <v>XR6</v>
      </c>
      <c r="XS5" t="str">
        <f t="shared" si="1"/>
        <v>XS6</v>
      </c>
      <c r="XT5" t="str">
        <f t="shared" si="1"/>
        <v>XT6</v>
      </c>
      <c r="XU5" t="str">
        <f t="shared" si="1"/>
        <v>XU6</v>
      </c>
      <c r="XV5" t="str">
        <f t="shared" si="1"/>
        <v>XV6</v>
      </c>
      <c r="XW5" t="str">
        <f t="shared" si="1"/>
        <v>XW6</v>
      </c>
      <c r="XX5" t="str">
        <f t="shared" si="1"/>
        <v>XX6</v>
      </c>
      <c r="XY5" t="str">
        <f t="shared" si="1"/>
        <v>XY6</v>
      </c>
      <c r="XZ5" t="str">
        <f t="shared" si="1"/>
        <v>XZ6</v>
      </c>
      <c r="YA5" t="str">
        <f t="shared" si="1"/>
        <v>YA6</v>
      </c>
      <c r="YB5" t="str">
        <f t="shared" si="1"/>
        <v>YB6</v>
      </c>
      <c r="YC5" t="str">
        <f t="shared" si="1"/>
        <v>YC6</v>
      </c>
      <c r="YD5" t="str">
        <f t="shared" si="1"/>
        <v>YD6</v>
      </c>
      <c r="YE5" t="str">
        <f t="shared" si="1"/>
        <v>YE6</v>
      </c>
      <c r="YF5" t="str">
        <f t="shared" si="1"/>
        <v>YF6</v>
      </c>
      <c r="YG5" t="str">
        <f t="shared" si="1"/>
        <v>YG6</v>
      </c>
      <c r="YH5" t="str">
        <f t="shared" si="1"/>
        <v>YH6</v>
      </c>
      <c r="YI5" t="str">
        <f t="shared" si="1"/>
        <v>YI6</v>
      </c>
      <c r="YJ5" t="str">
        <f t="shared" si="1"/>
        <v>YJ6</v>
      </c>
      <c r="YK5" t="str">
        <f t="shared" si="1"/>
        <v>YK6</v>
      </c>
      <c r="YL5" t="str">
        <f t="shared" si="1"/>
        <v>YL6</v>
      </c>
      <c r="YM5" t="str">
        <f t="shared" si="1"/>
        <v>YM6</v>
      </c>
      <c r="YN5" t="str">
        <f t="shared" si="1"/>
        <v>YN6</v>
      </c>
      <c r="YO5" t="str">
        <f t="shared" si="1"/>
        <v>YO6</v>
      </c>
      <c r="YP5" t="str">
        <f t="shared" si="1"/>
        <v>YP6</v>
      </c>
      <c r="YQ5" t="str">
        <f t="shared" si="1"/>
        <v>YQ6</v>
      </c>
      <c r="YR5" t="str">
        <f t="shared" si="1"/>
        <v>YR6</v>
      </c>
      <c r="YS5" t="str">
        <f t="shared" si="1"/>
        <v>YS6</v>
      </c>
      <c r="YT5" t="str">
        <f t="shared" si="1"/>
        <v>YT6</v>
      </c>
      <c r="YU5" t="str">
        <f t="shared" si="1"/>
        <v>YU6</v>
      </c>
      <c r="YV5" t="str">
        <f t="shared" si="1"/>
        <v>YV6</v>
      </c>
      <c r="YW5" t="str">
        <f t="shared" si="1"/>
        <v>YW6</v>
      </c>
      <c r="YX5" t="str">
        <f t="shared" si="1"/>
        <v>YX6</v>
      </c>
      <c r="YY5" t="str">
        <f t="shared" si="1"/>
        <v>YY6</v>
      </c>
      <c r="YZ5" t="str">
        <f t="shared" si="1"/>
        <v>YZ6</v>
      </c>
      <c r="ZA5" t="str">
        <f t="shared" si="1"/>
        <v>ZA6</v>
      </c>
      <c r="ZB5" t="str">
        <f t="shared" si="1"/>
        <v>ZB6</v>
      </c>
      <c r="ZC5" t="str">
        <f t="shared" si="1"/>
        <v>ZC6</v>
      </c>
      <c r="ZD5" t="str">
        <f t="shared" si="1"/>
        <v>ZD6</v>
      </c>
      <c r="ZE5" t="str">
        <f t="shared" si="1"/>
        <v>ZE6</v>
      </c>
      <c r="ZF5" t="str">
        <f t="shared" si="1"/>
        <v>ZF6</v>
      </c>
      <c r="ZG5" t="str">
        <f t="shared" si="1"/>
        <v>ZG6</v>
      </c>
      <c r="ZH5" t="str">
        <f t="shared" si="1"/>
        <v>ZH6</v>
      </c>
      <c r="ZI5" t="str">
        <f t="shared" si="1"/>
        <v>ZI6</v>
      </c>
      <c r="ZJ5" t="str">
        <f t="shared" si="1"/>
        <v>ZJ6</v>
      </c>
      <c r="ZK5" t="str">
        <f t="shared" si="1"/>
        <v>ZK6</v>
      </c>
      <c r="ZL5" t="str">
        <f t="shared" si="1"/>
        <v>ZL6</v>
      </c>
      <c r="ZM5" t="str">
        <f t="shared" si="1"/>
        <v>ZM6</v>
      </c>
      <c r="ZN5" t="str">
        <f t="shared" si="1"/>
        <v>ZN6</v>
      </c>
      <c r="ZO5" t="str">
        <f t="shared" si="1"/>
        <v>ZO6</v>
      </c>
      <c r="ZP5" t="str">
        <f t="shared" si="1"/>
        <v>ZP6</v>
      </c>
      <c r="ZQ5" t="str">
        <f t="shared" si="1"/>
        <v>ZQ6</v>
      </c>
      <c r="ZR5" t="str">
        <f t="shared" si="1"/>
        <v>ZR6</v>
      </c>
      <c r="ZS5" t="str">
        <f t="shared" si="1"/>
        <v>ZS6</v>
      </c>
      <c r="ZT5" t="str">
        <f t="shared" si="1"/>
        <v>ZT6</v>
      </c>
      <c r="ZU5" t="str">
        <f t="shared" si="1"/>
        <v>ZU6</v>
      </c>
      <c r="ZV5" t="str">
        <f t="shared" si="1"/>
        <v>ZV6</v>
      </c>
      <c r="ZW5" t="str">
        <f t="shared" si="1"/>
        <v>ZW6</v>
      </c>
      <c r="ZX5" t="str">
        <f t="shared" si="1"/>
        <v>ZX6</v>
      </c>
      <c r="ZY5" t="str">
        <f t="shared" si="1"/>
        <v>ZY6</v>
      </c>
      <c r="ZZ5" t="str">
        <f t="shared" si="1"/>
        <v>ZZ6</v>
      </c>
      <c r="AAA5" t="str">
        <f t="shared" si="1"/>
        <v>AAA6</v>
      </c>
      <c r="AAB5" t="str">
        <f t="shared" si="1"/>
        <v>AAB6</v>
      </c>
      <c r="AAC5" t="str">
        <f t="shared" si="1"/>
        <v>AAC6</v>
      </c>
      <c r="AAD5" t="str">
        <f t="shared" si="1"/>
        <v>AAD6</v>
      </c>
      <c r="AAE5" t="str">
        <f t="shared" si="1"/>
        <v>AAE6</v>
      </c>
      <c r="AAF5" t="str">
        <f t="shared" si="1"/>
        <v>AAF6</v>
      </c>
      <c r="AAG5" t="str">
        <f t="shared" si="1"/>
        <v>AAG6</v>
      </c>
      <c r="AAH5" t="str">
        <f t="shared" si="1"/>
        <v>AAH6</v>
      </c>
      <c r="AAI5" t="str">
        <f t="shared" si="1"/>
        <v>AAI6</v>
      </c>
      <c r="AAJ5" t="str">
        <f t="shared" si="1"/>
        <v>AAJ6</v>
      </c>
      <c r="AAK5" t="str">
        <f t="shared" si="1"/>
        <v>AAK6</v>
      </c>
      <c r="AAL5" t="str">
        <f t="shared" si="1"/>
        <v>AAL6</v>
      </c>
      <c r="AAM5" t="str">
        <f t="shared" si="1"/>
        <v>AAM6</v>
      </c>
      <c r="AAN5" t="str">
        <f t="shared" si="1"/>
        <v>AAN6</v>
      </c>
    </row>
    <row r="6" spans="1:716">
      <c r="B6" t="s">
        <v>84</v>
      </c>
      <c r="C6" t="str">
        <f>月単位!C15</f>
        <v>×</v>
      </c>
      <c r="D6" t="str">
        <f>月単位!D15</f>
        <v>×</v>
      </c>
      <c r="E6" t="str">
        <f>月単位!E15</f>
        <v>×</v>
      </c>
      <c r="F6" t="str">
        <f>月単位!F15</f>
        <v>×</v>
      </c>
      <c r="G6" t="str">
        <f>月単位!G15</f>
        <v>×</v>
      </c>
      <c r="H6" t="str">
        <f>月単位!H15</f>
        <v>×</v>
      </c>
      <c r="I6" t="str">
        <f>月単位!I15</f>
        <v>×</v>
      </c>
      <c r="J6" t="str">
        <f>月単位!J15</f>
        <v>×</v>
      </c>
      <c r="K6" t="str">
        <f>月単位!K15</f>
        <v>×</v>
      </c>
      <c r="L6" t="str">
        <f>月単位!L15</f>
        <v>×</v>
      </c>
      <c r="M6" t="str">
        <f>月単位!M15</f>
        <v>×</v>
      </c>
      <c r="N6" t="str">
        <f>月単位!N15</f>
        <v>×</v>
      </c>
      <c r="O6" t="str">
        <f>月単位!O15</f>
        <v>×</v>
      </c>
      <c r="P6" t="str">
        <f>月単位!P15</f>
        <v>×</v>
      </c>
      <c r="Q6" t="str">
        <f>月単位!Q15</f>
        <v>×</v>
      </c>
      <c r="R6" t="str">
        <f>月単位!R15</f>
        <v>×</v>
      </c>
      <c r="S6" t="str">
        <f>月単位!S15</f>
        <v>×</v>
      </c>
      <c r="T6" t="str">
        <f>月単位!T15</f>
        <v>×</v>
      </c>
      <c r="U6" t="str">
        <f>月単位!U15</f>
        <v>×</v>
      </c>
      <c r="V6" t="str">
        <f>月単位!V15</f>
        <v>×</v>
      </c>
      <c r="W6" t="str">
        <f>月単位!W15</f>
        <v>×</v>
      </c>
      <c r="X6" t="str">
        <f>月単位!X15</f>
        <v>×</v>
      </c>
      <c r="Y6" t="str">
        <f>月単位!Y15</f>
        <v>×</v>
      </c>
      <c r="Z6" t="str">
        <f>月単位!Z15</f>
        <v>×</v>
      </c>
      <c r="AA6" t="str">
        <f>月単位!AA15</f>
        <v>×</v>
      </c>
      <c r="AB6" t="str">
        <f>月単位!AB15</f>
        <v>×</v>
      </c>
      <c r="AC6" t="str">
        <f>月単位!AC15</f>
        <v>×</v>
      </c>
      <c r="AD6" t="str">
        <f>月単位!AD15</f>
        <v>×</v>
      </c>
      <c r="AE6" t="str">
        <f>月単位!AE15</f>
        <v>×</v>
      </c>
      <c r="AF6" t="str">
        <f>月単位!AF15</f>
        <v>×</v>
      </c>
      <c r="AG6" t="str">
        <f>月単位!AG15</f>
        <v>×</v>
      </c>
      <c r="AH6" t="str">
        <f>月単位!C24</f>
        <v>×</v>
      </c>
      <c r="AI6" t="str">
        <f>月単位!D24</f>
        <v>×</v>
      </c>
      <c r="AJ6" t="str">
        <f>月単位!E24</f>
        <v>×</v>
      </c>
      <c r="AK6" t="str">
        <f>月単位!F24</f>
        <v>×</v>
      </c>
      <c r="AL6" t="str">
        <f>月単位!G24</f>
        <v>×</v>
      </c>
      <c r="AM6" t="str">
        <f>月単位!H24</f>
        <v>×</v>
      </c>
      <c r="AN6" t="str">
        <f>月単位!I24</f>
        <v>×</v>
      </c>
      <c r="AO6" t="str">
        <f>月単位!J24</f>
        <v>×</v>
      </c>
      <c r="AP6" t="str">
        <f>月単位!K24</f>
        <v>×</v>
      </c>
      <c r="AQ6" t="str">
        <f>月単位!L24</f>
        <v>×</v>
      </c>
      <c r="AR6" t="str">
        <f>月単位!M24</f>
        <v>×</v>
      </c>
      <c r="AS6" t="str">
        <f>月単位!N24</f>
        <v>×</v>
      </c>
      <c r="AT6" t="str">
        <f>月単位!O24</f>
        <v>×</v>
      </c>
      <c r="AU6" t="str">
        <f>月単位!P24</f>
        <v>×</v>
      </c>
      <c r="AV6" t="str">
        <f>月単位!Q24</f>
        <v>×</v>
      </c>
      <c r="AW6" t="str">
        <f>月単位!R24</f>
        <v>×</v>
      </c>
      <c r="AX6" t="str">
        <f>月単位!S24</f>
        <v>×</v>
      </c>
      <c r="AY6" t="str">
        <f>月単位!T24</f>
        <v>×</v>
      </c>
      <c r="AZ6" t="str">
        <f>月単位!U24</f>
        <v>×</v>
      </c>
      <c r="BA6" t="str">
        <f>月単位!V24</f>
        <v>×</v>
      </c>
      <c r="BB6" t="str">
        <f>月単位!W24</f>
        <v>×</v>
      </c>
      <c r="BC6" t="str">
        <f>月単位!X24</f>
        <v>×</v>
      </c>
      <c r="BD6" t="str">
        <f>月単位!Y24</f>
        <v>×</v>
      </c>
      <c r="BE6" t="str">
        <f>月単位!Z24</f>
        <v>×</v>
      </c>
      <c r="BF6" t="str">
        <f>月単位!AA24</f>
        <v>×</v>
      </c>
      <c r="BG6" t="str">
        <f>月単位!AB24</f>
        <v>×</v>
      </c>
      <c r="BH6" t="str">
        <f>月単位!AC24</f>
        <v>×</v>
      </c>
      <c r="BI6" t="str">
        <f>月単位!AD24</f>
        <v>×</v>
      </c>
      <c r="BJ6" t="str">
        <f>月単位!AE24</f>
        <v>×</v>
      </c>
      <c r="BK6" t="str">
        <f>月単位!AF24</f>
        <v>×</v>
      </c>
      <c r="BL6" t="str">
        <f>月単位!AG24</f>
        <v>×</v>
      </c>
      <c r="BM6" t="str">
        <f>月単位!C33</f>
        <v>×</v>
      </c>
      <c r="BN6">
        <f>月単位!D33</f>
        <v>0</v>
      </c>
      <c r="BO6">
        <f>月単位!E33</f>
        <v>0</v>
      </c>
      <c r="BP6">
        <f>月単位!F33</f>
        <v>0</v>
      </c>
      <c r="BQ6">
        <f>月単位!G33</f>
        <v>0</v>
      </c>
      <c r="BR6">
        <f>月単位!H33</f>
        <v>0</v>
      </c>
      <c r="BS6" t="str">
        <f>月単位!I33</f>
        <v>○</v>
      </c>
      <c r="BT6" t="str">
        <f>月単位!J33</f>
        <v>○</v>
      </c>
      <c r="BU6">
        <f>月単位!K33</f>
        <v>0</v>
      </c>
      <c r="BV6">
        <f>月単位!L33</f>
        <v>0</v>
      </c>
      <c r="BW6" t="str">
        <f>月単位!M33</f>
        <v>○</v>
      </c>
      <c r="BX6">
        <f>月単位!N33</f>
        <v>0</v>
      </c>
      <c r="BY6">
        <f>月単位!O33</f>
        <v>0</v>
      </c>
      <c r="BZ6" t="str">
        <f>月単位!P33</f>
        <v>○</v>
      </c>
      <c r="CA6" t="str">
        <f>月単位!Q33</f>
        <v>○</v>
      </c>
      <c r="CB6">
        <f>月単位!R33</f>
        <v>0</v>
      </c>
      <c r="CC6">
        <f>月単位!S33</f>
        <v>0</v>
      </c>
      <c r="CD6">
        <f>月単位!T33</f>
        <v>0</v>
      </c>
      <c r="CE6">
        <f>月単位!U33</f>
        <v>0</v>
      </c>
      <c r="CF6">
        <f>月単位!V33</f>
        <v>0</v>
      </c>
      <c r="CG6" t="str">
        <f>月単位!W33</f>
        <v>○</v>
      </c>
      <c r="CH6" t="str">
        <f>月単位!X33</f>
        <v>○</v>
      </c>
      <c r="CI6" t="str">
        <f>月単位!Y33</f>
        <v>○</v>
      </c>
      <c r="CJ6">
        <f>月単位!Z33</f>
        <v>0</v>
      </c>
      <c r="CK6">
        <f>月単位!AA33</f>
        <v>0</v>
      </c>
      <c r="CL6">
        <f>月単位!AB33</f>
        <v>0</v>
      </c>
      <c r="CM6">
        <f>月単位!AC33</f>
        <v>0</v>
      </c>
      <c r="CN6" t="str">
        <f>月単位!AD33</f>
        <v>○</v>
      </c>
      <c r="CO6">
        <f>月単位!AE33</f>
        <v>0</v>
      </c>
      <c r="CP6">
        <f>月単位!AF33</f>
        <v>0</v>
      </c>
      <c r="CQ6">
        <f>月単位!AG33</f>
        <v>0</v>
      </c>
      <c r="CR6">
        <f>月単位!AH33</f>
        <v>9</v>
      </c>
      <c r="CS6" t="str">
        <f>月単位!C42</f>
        <v>○</v>
      </c>
      <c r="CT6">
        <f>月単位!D42</f>
        <v>0</v>
      </c>
      <c r="CU6">
        <f>月単位!E42</f>
        <v>0</v>
      </c>
      <c r="CV6">
        <f>月単位!F42</f>
        <v>0</v>
      </c>
      <c r="CW6">
        <f>月単位!G42</f>
        <v>0</v>
      </c>
      <c r="CX6">
        <f>月単位!H42</f>
        <v>0</v>
      </c>
      <c r="CY6" t="str">
        <f>月単位!I42</f>
        <v>○</v>
      </c>
      <c r="CZ6" t="str">
        <f>月単位!J42</f>
        <v>○</v>
      </c>
      <c r="DA6">
        <f>月単位!K42</f>
        <v>0</v>
      </c>
      <c r="DB6">
        <f>月単位!L42</f>
        <v>0</v>
      </c>
      <c r="DC6">
        <f>月単位!M42</f>
        <v>0</v>
      </c>
      <c r="DD6">
        <f>月単位!N42</f>
        <v>0</v>
      </c>
      <c r="DE6">
        <f>月単位!O42</f>
        <v>0</v>
      </c>
      <c r="DF6" t="str">
        <f>月単位!P42</f>
        <v>○</v>
      </c>
      <c r="DG6" t="str">
        <f>月単位!Q42</f>
        <v>○</v>
      </c>
      <c r="DH6">
        <f>月単位!R42</f>
        <v>0</v>
      </c>
      <c r="DI6">
        <f>月単位!S42</f>
        <v>0</v>
      </c>
      <c r="DJ6">
        <f>月単位!T42</f>
        <v>0</v>
      </c>
      <c r="DK6">
        <f>月単位!U42</f>
        <v>0</v>
      </c>
      <c r="DL6" t="str">
        <f>月単位!V42</f>
        <v>○</v>
      </c>
      <c r="DM6" t="str">
        <f>月単位!W42</f>
        <v>○</v>
      </c>
      <c r="DN6" t="str">
        <f>月単位!X42</f>
        <v>○</v>
      </c>
      <c r="DO6">
        <f>月単位!Y42</f>
        <v>0</v>
      </c>
      <c r="DP6">
        <f>月単位!Z42</f>
        <v>0</v>
      </c>
      <c r="DQ6">
        <f>月単位!AA42</f>
        <v>0</v>
      </c>
      <c r="DR6">
        <f>月単位!AB42</f>
        <v>0</v>
      </c>
      <c r="DS6">
        <f>月単位!AC42</f>
        <v>0</v>
      </c>
      <c r="DT6" t="str">
        <f>月単位!AD42</f>
        <v>○</v>
      </c>
      <c r="DU6" t="str">
        <f>月単位!AE42</f>
        <v>○</v>
      </c>
      <c r="DV6">
        <f>月単位!AF42</f>
        <v>0</v>
      </c>
      <c r="DW6">
        <f>月単位!AG42</f>
        <v>0</v>
      </c>
      <c r="DX6">
        <f>月単位!C51</f>
        <v>0</v>
      </c>
      <c r="DY6">
        <f>月単位!D51</f>
        <v>0</v>
      </c>
      <c r="DZ6">
        <f>月単位!E51</f>
        <v>0</v>
      </c>
      <c r="EA6" t="str">
        <f>月単位!F51</f>
        <v>○</v>
      </c>
      <c r="EB6" t="str">
        <f>月単位!G51</f>
        <v>○</v>
      </c>
      <c r="EC6">
        <f>月単位!H51</f>
        <v>0</v>
      </c>
      <c r="ED6">
        <f>月単位!I51</f>
        <v>0</v>
      </c>
      <c r="EE6">
        <f>月単位!J51</f>
        <v>0</v>
      </c>
      <c r="EF6">
        <f>月単位!K51</f>
        <v>0</v>
      </c>
      <c r="EG6">
        <f>月単位!L51</f>
        <v>0</v>
      </c>
      <c r="EH6" t="str">
        <f>月単位!M51</f>
        <v>○</v>
      </c>
      <c r="EI6" t="str">
        <f>月単位!N51</f>
        <v>○</v>
      </c>
      <c r="EJ6">
        <f>月単位!O51</f>
        <v>0</v>
      </c>
      <c r="EK6">
        <f>月単位!P51</f>
        <v>0</v>
      </c>
      <c r="EL6">
        <f>月単位!Q51</f>
        <v>0</v>
      </c>
      <c r="EM6">
        <f>月単位!R51</f>
        <v>0</v>
      </c>
      <c r="EN6">
        <f>月単位!S51</f>
        <v>0</v>
      </c>
      <c r="EO6" t="str">
        <f>月単位!T51</f>
        <v>○</v>
      </c>
      <c r="EP6" t="str">
        <f>月単位!U51</f>
        <v>○</v>
      </c>
      <c r="EQ6">
        <f>月単位!V51</f>
        <v>0</v>
      </c>
      <c r="ER6">
        <f>月単位!W51</f>
        <v>0</v>
      </c>
      <c r="ES6">
        <f>月単位!X51</f>
        <v>0</v>
      </c>
      <c r="ET6">
        <f>月単位!Y51</f>
        <v>0</v>
      </c>
      <c r="EU6">
        <f>月単位!Z51</f>
        <v>0</v>
      </c>
      <c r="EV6" t="str">
        <f>月単位!AA51</f>
        <v>○</v>
      </c>
      <c r="EW6" t="str">
        <f>月単位!AB51</f>
        <v>○</v>
      </c>
      <c r="EX6">
        <f>月単位!AC51</f>
        <v>0</v>
      </c>
      <c r="EY6">
        <f>月単位!AD51</f>
        <v>0</v>
      </c>
      <c r="EZ6" t="str">
        <f>月単位!AE51</f>
        <v>○</v>
      </c>
      <c r="FA6">
        <f>月単位!AF51</f>
        <v>0</v>
      </c>
      <c r="FB6">
        <f>月単位!AG51</f>
        <v>0</v>
      </c>
      <c r="FC6">
        <f>月単位!C60</f>
        <v>0</v>
      </c>
      <c r="FD6" t="str">
        <f>月単位!D60</f>
        <v>○</v>
      </c>
      <c r="FE6" t="str">
        <f>月単位!E60</f>
        <v>○</v>
      </c>
      <c r="FF6" t="str">
        <f>月単位!F60</f>
        <v>○</v>
      </c>
      <c r="FG6" t="str">
        <f>月単位!G60</f>
        <v>○</v>
      </c>
      <c r="FH6" t="str">
        <f>月単位!H60</f>
        <v>○</v>
      </c>
      <c r="FI6">
        <f>月単位!I60</f>
        <v>0</v>
      </c>
      <c r="FJ6">
        <f>月単位!J60</f>
        <v>0</v>
      </c>
      <c r="FK6" t="str">
        <f>月単位!K60</f>
        <v>○</v>
      </c>
      <c r="FL6" t="str">
        <f>月単位!L60</f>
        <v>○</v>
      </c>
      <c r="FM6">
        <f>月単位!M60</f>
        <v>0</v>
      </c>
      <c r="FN6">
        <f>月単位!N60</f>
        <v>0</v>
      </c>
      <c r="FO6">
        <f>月単位!O60</f>
        <v>0</v>
      </c>
      <c r="FP6">
        <f>月単位!P60</f>
        <v>0</v>
      </c>
      <c r="FQ6">
        <f>月単位!Q60</f>
        <v>0</v>
      </c>
      <c r="FR6" t="str">
        <f>月単位!R60</f>
        <v>○</v>
      </c>
      <c r="FS6" t="str">
        <f>月単位!S60</f>
        <v>○</v>
      </c>
      <c r="FT6">
        <f>月単位!T60</f>
        <v>0</v>
      </c>
      <c r="FU6">
        <f>月単位!U60</f>
        <v>0</v>
      </c>
      <c r="FV6">
        <f>月単位!V60</f>
        <v>0</v>
      </c>
      <c r="FW6">
        <f>月単位!W60</f>
        <v>0</v>
      </c>
      <c r="FX6">
        <f>月単位!X60</f>
        <v>0</v>
      </c>
      <c r="FY6" t="str">
        <f>月単位!Y60</f>
        <v>○</v>
      </c>
      <c r="FZ6" t="str">
        <f>月単位!Z60</f>
        <v>○</v>
      </c>
      <c r="GA6">
        <f>月単位!AA60</f>
        <v>0</v>
      </c>
      <c r="GB6">
        <f>月単位!AB60</f>
        <v>0</v>
      </c>
      <c r="GC6">
        <f>月単位!AC60</f>
        <v>0</v>
      </c>
      <c r="GD6">
        <f>月単位!AD60</f>
        <v>0</v>
      </c>
      <c r="GE6">
        <f>月単位!AE60</f>
        <v>0</v>
      </c>
      <c r="GF6" t="str">
        <f>月単位!AF60</f>
        <v>○</v>
      </c>
      <c r="GG6" t="str">
        <f>月単位!AG60</f>
        <v>○</v>
      </c>
      <c r="GH6">
        <f>月単位!C69</f>
        <v>0</v>
      </c>
      <c r="GI6">
        <f>月単位!D69</f>
        <v>0</v>
      </c>
      <c r="GJ6">
        <f>月単位!E69</f>
        <v>0</v>
      </c>
      <c r="GK6">
        <f>月単位!F69</f>
        <v>0</v>
      </c>
      <c r="GL6">
        <f>月単位!G69</f>
        <v>0</v>
      </c>
      <c r="GM6" t="str">
        <f>月単位!H69</f>
        <v>○</v>
      </c>
      <c r="GN6" t="str">
        <f>月単位!I69</f>
        <v>○</v>
      </c>
      <c r="GO6">
        <f>月単位!J69</f>
        <v>0</v>
      </c>
      <c r="GP6">
        <f>月単位!K69</f>
        <v>0</v>
      </c>
      <c r="GQ6">
        <f>月単位!L69</f>
        <v>0</v>
      </c>
      <c r="GR6">
        <f>月単位!M69</f>
        <v>0</v>
      </c>
      <c r="GS6">
        <f>月単位!N69</f>
        <v>0</v>
      </c>
      <c r="GT6" t="str">
        <f>月単位!O69</f>
        <v>○</v>
      </c>
      <c r="GU6" t="str">
        <f>月単位!P69</f>
        <v>○</v>
      </c>
      <c r="GV6">
        <f>月単位!Q69</f>
        <v>0</v>
      </c>
      <c r="GW6">
        <f>月単位!R69</f>
        <v>0</v>
      </c>
      <c r="GX6">
        <f>月単位!S69</f>
        <v>0</v>
      </c>
      <c r="GY6">
        <f>月単位!T69</f>
        <v>0</v>
      </c>
      <c r="GZ6">
        <f>月単位!U69</f>
        <v>0</v>
      </c>
      <c r="HA6" t="str">
        <f>月単位!V69</f>
        <v>○</v>
      </c>
      <c r="HB6" t="str">
        <f>月単位!W69</f>
        <v>○</v>
      </c>
      <c r="HC6">
        <f>月単位!X69</f>
        <v>0</v>
      </c>
      <c r="HD6">
        <f>月単位!Y69</f>
        <v>0</v>
      </c>
      <c r="HE6">
        <f>月単位!Z69</f>
        <v>0</v>
      </c>
      <c r="HF6">
        <f>月単位!AA69</f>
        <v>0</v>
      </c>
      <c r="HG6">
        <f>月単位!AB69</f>
        <v>0</v>
      </c>
      <c r="HH6" t="str">
        <f>月単位!AC69</f>
        <v>○</v>
      </c>
      <c r="HI6" t="str">
        <f>月単位!AD69</f>
        <v>○</v>
      </c>
      <c r="HJ6">
        <f>月単位!AE69</f>
        <v>0</v>
      </c>
      <c r="HK6">
        <f>月単位!AF69</f>
        <v>0</v>
      </c>
      <c r="HL6">
        <f>月単位!AG69</f>
        <v>0</v>
      </c>
      <c r="HM6">
        <f>月単位!C78</f>
        <v>0</v>
      </c>
      <c r="HN6">
        <f>月単位!D78</f>
        <v>0</v>
      </c>
      <c r="HO6">
        <f>月単位!E78</f>
        <v>0</v>
      </c>
      <c r="HP6" t="str">
        <f>月単位!F78</f>
        <v>○</v>
      </c>
      <c r="HQ6" t="str">
        <f>月単位!G78</f>
        <v>○</v>
      </c>
      <c r="HR6">
        <f>月単位!H78</f>
        <v>0</v>
      </c>
      <c r="HS6">
        <f>月単位!I78</f>
        <v>0</v>
      </c>
      <c r="HT6">
        <f>月単位!J78</f>
        <v>0</v>
      </c>
      <c r="HU6">
        <f>月単位!K78</f>
        <v>0</v>
      </c>
      <c r="HV6">
        <f>月単位!L78</f>
        <v>0</v>
      </c>
      <c r="HW6" t="str">
        <f>月単位!M78</f>
        <v>○</v>
      </c>
      <c r="HX6" t="str">
        <f>月単位!N78</f>
        <v>○</v>
      </c>
      <c r="HY6">
        <f>月単位!O78</f>
        <v>0</v>
      </c>
      <c r="HZ6">
        <f>月単位!P78</f>
        <v>0</v>
      </c>
      <c r="IA6">
        <f>月単位!Q78</f>
        <v>0</v>
      </c>
      <c r="IB6">
        <f>月単位!R78</f>
        <v>0</v>
      </c>
      <c r="IC6">
        <f>月単位!S78</f>
        <v>0</v>
      </c>
      <c r="ID6" t="str">
        <f>月単位!T78</f>
        <v>○</v>
      </c>
      <c r="IE6" t="str">
        <f>月単位!U78</f>
        <v>○</v>
      </c>
      <c r="IF6" t="str">
        <f>月単位!V78</f>
        <v>○</v>
      </c>
      <c r="IG6">
        <f>月単位!W78</f>
        <v>0</v>
      </c>
      <c r="IH6">
        <f>月単位!X78</f>
        <v>0</v>
      </c>
      <c r="II6">
        <f>月単位!Y78</f>
        <v>0</v>
      </c>
      <c r="IJ6">
        <f>月単位!Z78</f>
        <v>0</v>
      </c>
      <c r="IK6" t="str">
        <f>月単位!AA78</f>
        <v>○</v>
      </c>
      <c r="IL6" t="str">
        <f>月単位!AB78</f>
        <v>○</v>
      </c>
      <c r="IM6">
        <f>月単位!AC78</f>
        <v>0</v>
      </c>
      <c r="IN6">
        <f>月単位!AD78</f>
        <v>0</v>
      </c>
      <c r="IO6">
        <f>月単位!AE78</f>
        <v>0</v>
      </c>
      <c r="IP6">
        <f>月単位!AF78</f>
        <v>0</v>
      </c>
      <c r="IQ6">
        <f>月単位!AG78</f>
        <v>0</v>
      </c>
      <c r="IR6" t="str">
        <f>月単位!C87</f>
        <v>○</v>
      </c>
      <c r="IS6" t="str">
        <f>月単位!D87</f>
        <v>○</v>
      </c>
      <c r="IT6">
        <f>月単位!E87</f>
        <v>0</v>
      </c>
      <c r="IU6">
        <f>月単位!F87</f>
        <v>0</v>
      </c>
      <c r="IV6">
        <f>月単位!G87</f>
        <v>0</v>
      </c>
      <c r="IW6">
        <f>月単位!H87</f>
        <v>0</v>
      </c>
      <c r="IX6">
        <f>月単位!I87</f>
        <v>0</v>
      </c>
      <c r="IY6" t="str">
        <f>月単位!J87</f>
        <v>○</v>
      </c>
      <c r="IZ6" t="str">
        <f>月単位!K87</f>
        <v>○</v>
      </c>
      <c r="JA6">
        <f>月単位!L87</f>
        <v>0</v>
      </c>
      <c r="JB6" t="str">
        <f>月単位!M87</f>
        <v>○</v>
      </c>
      <c r="JC6" t="str">
        <f>月単位!N87</f>
        <v>○</v>
      </c>
      <c r="JD6" t="str">
        <f>月単位!O87</f>
        <v>×</v>
      </c>
      <c r="JE6" t="str">
        <f>月単位!P87</f>
        <v>×</v>
      </c>
      <c r="JF6" t="str">
        <f>月単位!Q87</f>
        <v>×</v>
      </c>
      <c r="JG6" t="str">
        <f>月単位!R87</f>
        <v>○</v>
      </c>
      <c r="JH6">
        <f>月単位!S87</f>
        <v>0</v>
      </c>
      <c r="JI6">
        <f>月単位!T87</f>
        <v>0</v>
      </c>
      <c r="JJ6">
        <f>月単位!U87</f>
        <v>0</v>
      </c>
      <c r="JK6">
        <f>月単位!V87</f>
        <v>0</v>
      </c>
      <c r="JL6">
        <f>月単位!W87</f>
        <v>0</v>
      </c>
      <c r="JM6" t="str">
        <f>月単位!X87</f>
        <v>○</v>
      </c>
      <c r="JN6" t="str">
        <f>月単位!Y87</f>
        <v>○</v>
      </c>
      <c r="JO6">
        <f>月単位!Z87</f>
        <v>0</v>
      </c>
      <c r="JP6">
        <f>月単位!AA87</f>
        <v>0</v>
      </c>
      <c r="JQ6">
        <f>月単位!AB87</f>
        <v>0</v>
      </c>
      <c r="JR6">
        <f>月単位!AC87</f>
        <v>0</v>
      </c>
      <c r="JS6">
        <f>月単位!AD87</f>
        <v>0</v>
      </c>
      <c r="JT6" t="str">
        <f>月単位!AE87</f>
        <v>○</v>
      </c>
      <c r="JU6" t="str">
        <f>月単位!AF87</f>
        <v>○</v>
      </c>
      <c r="JV6">
        <f>月単位!AG87</f>
        <v>0</v>
      </c>
      <c r="JW6">
        <f>月単位!C96</f>
        <v>0</v>
      </c>
      <c r="JX6">
        <f>月単位!D96</f>
        <v>0</v>
      </c>
      <c r="JY6">
        <f>月単位!E96</f>
        <v>0</v>
      </c>
      <c r="JZ6">
        <f>月単位!F96</f>
        <v>0</v>
      </c>
      <c r="KA6" t="str">
        <f>月単位!G96</f>
        <v>○</v>
      </c>
      <c r="KB6" t="str">
        <f>月単位!H96</f>
        <v>○</v>
      </c>
      <c r="KC6">
        <f>月単位!I96</f>
        <v>0</v>
      </c>
      <c r="KD6">
        <f>月単位!J96</f>
        <v>0</v>
      </c>
      <c r="KE6">
        <f>月単位!K96</f>
        <v>0</v>
      </c>
      <c r="KF6">
        <f>月単位!L96</f>
        <v>0</v>
      </c>
      <c r="KG6">
        <f>月単位!M96</f>
        <v>0</v>
      </c>
      <c r="KH6" t="str">
        <f>月単位!N96</f>
        <v>○</v>
      </c>
      <c r="KI6" t="str">
        <f>月単位!O96</f>
        <v>○</v>
      </c>
      <c r="KJ6">
        <f>月単位!P96</f>
        <v>0</v>
      </c>
      <c r="KK6">
        <f>月単位!Q96</f>
        <v>0</v>
      </c>
      <c r="KL6">
        <f>月単位!R96</f>
        <v>0</v>
      </c>
      <c r="KM6">
        <f>月単位!S96</f>
        <v>0</v>
      </c>
      <c r="KN6">
        <f>月単位!T96</f>
        <v>0</v>
      </c>
      <c r="KO6" t="str">
        <f>月単位!U96</f>
        <v>○</v>
      </c>
      <c r="KP6" t="str">
        <f>月単位!V96</f>
        <v>○</v>
      </c>
      <c r="KQ6" t="str">
        <f>月単位!W96</f>
        <v>○</v>
      </c>
      <c r="KR6" t="str">
        <f>月単位!X96</f>
        <v>○</v>
      </c>
      <c r="KS6" t="str">
        <f>月単位!Y96</f>
        <v>○</v>
      </c>
      <c r="KT6">
        <f>月単位!Z96</f>
        <v>0</v>
      </c>
      <c r="KU6">
        <f>月単位!AA96</f>
        <v>0</v>
      </c>
      <c r="KV6" t="str">
        <f>月単位!AB96</f>
        <v>○</v>
      </c>
      <c r="KW6" t="str">
        <f>月単位!AC96</f>
        <v>○</v>
      </c>
      <c r="KX6">
        <f>月単位!AD96</f>
        <v>0</v>
      </c>
      <c r="KY6">
        <f>月単位!AE96</f>
        <v>0</v>
      </c>
      <c r="KZ6">
        <f>月単位!AF96</f>
        <v>0</v>
      </c>
      <c r="LA6">
        <f>月単位!AG96</f>
        <v>0</v>
      </c>
      <c r="LB6">
        <f>月単位!C105</f>
        <v>0</v>
      </c>
      <c r="LC6">
        <f>月単位!D105</f>
        <v>0</v>
      </c>
      <c r="LD6" t="str">
        <f>月単位!E105</f>
        <v>○</v>
      </c>
      <c r="LE6" t="str">
        <f>月単位!F105</f>
        <v>○</v>
      </c>
      <c r="LF6">
        <f>月単位!G105</f>
        <v>0</v>
      </c>
      <c r="LG6">
        <f>月単位!H105</f>
        <v>0</v>
      </c>
      <c r="LH6">
        <f>月単位!I105</f>
        <v>0</v>
      </c>
      <c r="LI6">
        <f>月単位!J105</f>
        <v>0</v>
      </c>
      <c r="LJ6">
        <f>月単位!K105</f>
        <v>0</v>
      </c>
      <c r="LK6" t="str">
        <f>月単位!L105</f>
        <v>○</v>
      </c>
      <c r="LL6" t="str">
        <f>月単位!M105</f>
        <v>○</v>
      </c>
      <c r="LM6" t="str">
        <f>月単位!N105</f>
        <v>○</v>
      </c>
      <c r="LN6">
        <f>月単位!O105</f>
        <v>0</v>
      </c>
      <c r="LO6">
        <f>月単位!P105</f>
        <v>0</v>
      </c>
      <c r="LP6">
        <f>月単位!Q105</f>
        <v>0</v>
      </c>
      <c r="LQ6">
        <f>月単位!R105</f>
        <v>0</v>
      </c>
      <c r="LR6" t="str">
        <f>月単位!S105</f>
        <v>○</v>
      </c>
      <c r="LS6" t="str">
        <f>月単位!T105</f>
        <v>○</v>
      </c>
      <c r="LT6">
        <f>月単位!U105</f>
        <v>0</v>
      </c>
      <c r="LU6">
        <f>月単位!V105</f>
        <v>0</v>
      </c>
      <c r="LV6">
        <f>月単位!W105</f>
        <v>0</v>
      </c>
      <c r="LW6">
        <f>月単位!X105</f>
        <v>0</v>
      </c>
      <c r="LX6">
        <f>月単位!Y105</f>
        <v>0</v>
      </c>
      <c r="LY6" t="str">
        <f>月単位!Z105</f>
        <v>○</v>
      </c>
      <c r="LZ6" t="str">
        <f>月単位!AA105</f>
        <v>○</v>
      </c>
      <c r="MA6">
        <f>月単位!AB105</f>
        <v>0</v>
      </c>
      <c r="MB6">
        <f>月単位!AC105</f>
        <v>0</v>
      </c>
      <c r="MC6">
        <f>月単位!AD105</f>
        <v>0</v>
      </c>
      <c r="MD6">
        <f>月単位!AE105</f>
        <v>0</v>
      </c>
      <c r="ME6">
        <f>月単位!AF105</f>
        <v>0</v>
      </c>
      <c r="MF6" t="str">
        <f>月単位!AG105</f>
        <v>○</v>
      </c>
      <c r="MG6" t="str">
        <f>月単位!C114</f>
        <v>○</v>
      </c>
      <c r="MH6">
        <f>月単位!D114</f>
        <v>0</v>
      </c>
      <c r="MI6" t="str">
        <f>月単位!E114</f>
        <v>○</v>
      </c>
      <c r="MJ6">
        <f>月単位!F114</f>
        <v>0</v>
      </c>
      <c r="MK6">
        <f>月単位!G114</f>
        <v>0</v>
      </c>
      <c r="ML6">
        <f>月単位!H114</f>
        <v>0</v>
      </c>
      <c r="MM6" t="str">
        <f>月単位!I114</f>
        <v>○</v>
      </c>
      <c r="MN6" t="str">
        <f>月単位!J114</f>
        <v>○</v>
      </c>
      <c r="MO6">
        <f>月単位!K114</f>
        <v>0</v>
      </c>
      <c r="MP6">
        <f>月単位!L114</f>
        <v>0</v>
      </c>
      <c r="MQ6">
        <f>月単位!M114</f>
        <v>0</v>
      </c>
      <c r="MR6">
        <f>月単位!N114</f>
        <v>0</v>
      </c>
      <c r="MS6">
        <f>月単位!O114</f>
        <v>0</v>
      </c>
      <c r="MT6" t="str">
        <f>月単位!P114</f>
        <v>○</v>
      </c>
      <c r="MU6" t="str">
        <f>月単位!Q114</f>
        <v>○</v>
      </c>
      <c r="MV6">
        <f>月単位!R114</f>
        <v>0</v>
      </c>
      <c r="MW6">
        <f>月単位!S114</f>
        <v>0</v>
      </c>
      <c r="MX6">
        <f>月単位!T114</f>
        <v>0</v>
      </c>
      <c r="MY6">
        <f>月単位!U114</f>
        <v>0</v>
      </c>
      <c r="MZ6">
        <f>月単位!V114</f>
        <v>0</v>
      </c>
      <c r="NA6" t="str">
        <f>月単位!W114</f>
        <v>○</v>
      </c>
      <c r="NB6" t="str">
        <f>月単位!X114</f>
        <v>○</v>
      </c>
      <c r="NC6" t="str">
        <f>月単位!Y114</f>
        <v>○</v>
      </c>
      <c r="ND6">
        <f>月単位!Z114</f>
        <v>0</v>
      </c>
      <c r="NE6">
        <f>月単位!AA114</f>
        <v>0</v>
      </c>
      <c r="NF6">
        <f>月単位!AB114</f>
        <v>0</v>
      </c>
      <c r="NG6">
        <f>月単位!AC114</f>
        <v>0</v>
      </c>
      <c r="NH6" t="str">
        <f>月単位!AD114</f>
        <v>○</v>
      </c>
      <c r="NI6" t="str">
        <f>月単位!AE114</f>
        <v>○</v>
      </c>
      <c r="NJ6">
        <f>月単位!AF114</f>
        <v>0</v>
      </c>
      <c r="NK6">
        <f>月単位!AG114</f>
        <v>0</v>
      </c>
      <c r="NL6">
        <f>月単位!C123</f>
        <v>0</v>
      </c>
      <c r="NM6">
        <f>月単位!D123</f>
        <v>0</v>
      </c>
      <c r="NN6">
        <f>月単位!E123</f>
        <v>0</v>
      </c>
      <c r="NO6">
        <f>月単位!F123</f>
        <v>0</v>
      </c>
      <c r="NP6" t="str">
        <f>月単位!G123</f>
        <v>○</v>
      </c>
      <c r="NQ6" t="str">
        <f>月単位!H123</f>
        <v>○</v>
      </c>
      <c r="NR6">
        <f>月単位!I123</f>
        <v>0</v>
      </c>
      <c r="NS6">
        <f>月単位!J123</f>
        <v>0</v>
      </c>
      <c r="NT6">
        <f>月単位!K123</f>
        <v>0</v>
      </c>
      <c r="NU6">
        <f>月単位!L123</f>
        <v>0</v>
      </c>
      <c r="NV6">
        <f>月単位!M123</f>
        <v>0</v>
      </c>
      <c r="NW6" t="str">
        <f>月単位!N123</f>
        <v>○</v>
      </c>
      <c r="NX6" t="str">
        <f>月単位!O123</f>
        <v>○</v>
      </c>
      <c r="NY6">
        <f>月単位!P123</f>
        <v>0</v>
      </c>
      <c r="NZ6">
        <f>月単位!Q123</f>
        <v>0</v>
      </c>
      <c r="OA6">
        <f>月単位!R123</f>
        <v>0</v>
      </c>
      <c r="OB6">
        <f>月単位!S123</f>
        <v>0</v>
      </c>
      <c r="OC6">
        <f>月単位!T123</f>
        <v>0</v>
      </c>
      <c r="OD6" t="str">
        <f>月単位!U123</f>
        <v>○</v>
      </c>
      <c r="OE6" t="str">
        <f>月単位!V123</f>
        <v>○</v>
      </c>
      <c r="OF6">
        <f>月単位!W123</f>
        <v>0</v>
      </c>
      <c r="OG6">
        <f>月単位!X123</f>
        <v>0</v>
      </c>
      <c r="OH6">
        <f>月単位!Y123</f>
        <v>0</v>
      </c>
      <c r="OI6">
        <f>月単位!Z123</f>
        <v>0</v>
      </c>
      <c r="OJ6">
        <f>月単位!AA123</f>
        <v>0</v>
      </c>
      <c r="OK6" t="str">
        <f>月単位!AB123</f>
        <v>○</v>
      </c>
      <c r="OL6" t="str">
        <f>月単位!AC123</f>
        <v>○</v>
      </c>
      <c r="OM6">
        <f>月単位!AD123</f>
        <v>0</v>
      </c>
      <c r="ON6" t="str">
        <f>月単位!AE123</f>
        <v>×</v>
      </c>
      <c r="OO6" t="str">
        <f>月単位!AF123</f>
        <v>×</v>
      </c>
      <c r="OP6" t="str">
        <f>月単位!AG123</f>
        <v>×</v>
      </c>
      <c r="OQ6" t="str">
        <f>月単位!C132</f>
        <v>×</v>
      </c>
      <c r="OR6" t="str">
        <f>月単位!D132</f>
        <v>×</v>
      </c>
      <c r="OS6" t="str">
        <f>月単位!E132</f>
        <v>×</v>
      </c>
      <c r="OT6" t="str">
        <f>月単位!F132</f>
        <v>○</v>
      </c>
      <c r="OU6" t="str">
        <f>月単位!G132</f>
        <v>○</v>
      </c>
      <c r="OV6">
        <f>月単位!H132</f>
        <v>0</v>
      </c>
      <c r="OW6">
        <f>月単位!I132</f>
        <v>0</v>
      </c>
      <c r="OX6">
        <f>月単位!J132</f>
        <v>0</v>
      </c>
      <c r="OY6" t="str">
        <f>月単位!K132</f>
        <v>○</v>
      </c>
      <c r="OZ6" t="str">
        <f>月単位!L132</f>
        <v>○</v>
      </c>
      <c r="PA6" t="str">
        <f>月単位!M132</f>
        <v>○</v>
      </c>
      <c r="PB6">
        <f>月単位!N132</f>
        <v>0</v>
      </c>
      <c r="PC6">
        <f>月単位!O132</f>
        <v>0</v>
      </c>
      <c r="PD6">
        <f>月単位!P132</f>
        <v>0</v>
      </c>
      <c r="PE6">
        <f>月単位!Q132</f>
        <v>0</v>
      </c>
      <c r="PF6" t="str">
        <f>月単位!R132</f>
        <v>○</v>
      </c>
      <c r="PG6" t="str">
        <f>月単位!S132</f>
        <v>○</v>
      </c>
      <c r="PH6">
        <f>月単位!T132</f>
        <v>0</v>
      </c>
      <c r="PI6">
        <f>月単位!U132</f>
        <v>0</v>
      </c>
      <c r="PJ6">
        <f>月単位!V132</f>
        <v>0</v>
      </c>
      <c r="PK6">
        <f>月単位!W132</f>
        <v>0</v>
      </c>
      <c r="PL6">
        <f>月単位!X132</f>
        <v>0</v>
      </c>
      <c r="PM6" t="str">
        <f>月単位!Y132</f>
        <v>○</v>
      </c>
      <c r="PN6" t="str">
        <f>月単位!Z132</f>
        <v>○</v>
      </c>
      <c r="PO6">
        <f>月単位!AA132</f>
        <v>0</v>
      </c>
      <c r="PP6">
        <f>月単位!AB132</f>
        <v>0</v>
      </c>
      <c r="PQ6">
        <f>月単位!AC132</f>
        <v>0</v>
      </c>
      <c r="PR6">
        <f>月単位!AD132</f>
        <v>0</v>
      </c>
      <c r="PS6">
        <f>月単位!AE132</f>
        <v>0</v>
      </c>
      <c r="PT6" t="str">
        <f>月単位!AF132</f>
        <v>○</v>
      </c>
      <c r="PU6" t="str">
        <f>月単位!AG132</f>
        <v>○</v>
      </c>
      <c r="PV6">
        <f>月単位!C141</f>
        <v>0</v>
      </c>
      <c r="PW6">
        <f>月単位!D141</f>
        <v>0</v>
      </c>
      <c r="PX6">
        <f>月単位!E141</f>
        <v>0</v>
      </c>
      <c r="PY6">
        <f>月単位!F141</f>
        <v>0</v>
      </c>
      <c r="PZ6">
        <f>月単位!G141</f>
        <v>0</v>
      </c>
      <c r="QA6" t="str">
        <f>月単位!H141</f>
        <v>○</v>
      </c>
      <c r="QB6" t="str">
        <f>月単位!I141</f>
        <v>○</v>
      </c>
      <c r="QC6">
        <f>月単位!J141</f>
        <v>0</v>
      </c>
      <c r="QD6">
        <f>月単位!K141</f>
        <v>0</v>
      </c>
      <c r="QE6">
        <f>月単位!L141</f>
        <v>0</v>
      </c>
      <c r="QF6" t="str">
        <f>月単位!M141</f>
        <v>○</v>
      </c>
      <c r="QG6">
        <f>月単位!N141</f>
        <v>0</v>
      </c>
      <c r="QH6" t="str">
        <f>月単位!O141</f>
        <v>○</v>
      </c>
      <c r="QI6" t="str">
        <f>月単位!P141</f>
        <v>○</v>
      </c>
      <c r="QJ6">
        <f>月単位!Q141</f>
        <v>0</v>
      </c>
      <c r="QK6">
        <f>月単位!R141</f>
        <v>0</v>
      </c>
      <c r="QL6">
        <f>月単位!S141</f>
        <v>0</v>
      </c>
      <c r="QM6">
        <f>月単位!T141</f>
        <v>0</v>
      </c>
      <c r="QN6">
        <f>月単位!U141</f>
        <v>0</v>
      </c>
      <c r="QO6" t="str">
        <f>月単位!V141</f>
        <v>○</v>
      </c>
      <c r="QP6" t="str">
        <f>月単位!W141</f>
        <v>○</v>
      </c>
      <c r="QQ6">
        <f>月単位!X141</f>
        <v>0</v>
      </c>
      <c r="QR6" t="str">
        <f>月単位!Y141</f>
        <v>○</v>
      </c>
      <c r="QS6">
        <f>月単位!Z141</f>
        <v>0</v>
      </c>
      <c r="QT6">
        <f>月単位!AA141</f>
        <v>0</v>
      </c>
      <c r="QU6">
        <f>月単位!AB141</f>
        <v>0</v>
      </c>
      <c r="QV6" t="str">
        <f>月単位!AC141</f>
        <v>○</v>
      </c>
      <c r="QW6" t="str">
        <f>月単位!AD141</f>
        <v>○</v>
      </c>
      <c r="QX6">
        <f>月単位!AE141</f>
        <v>0</v>
      </c>
      <c r="QY6">
        <f>月単位!AF141</f>
        <v>0</v>
      </c>
      <c r="QZ6">
        <f>月単位!AG141</f>
        <v>0</v>
      </c>
      <c r="RA6">
        <f>月単位!C150</f>
        <v>0</v>
      </c>
      <c r="RB6">
        <f>月単位!D150</f>
        <v>0</v>
      </c>
      <c r="RC6">
        <f>月単位!E150</f>
        <v>0</v>
      </c>
      <c r="RD6">
        <f>月単位!F150</f>
        <v>0</v>
      </c>
      <c r="RE6">
        <f>月単位!G150</f>
        <v>0</v>
      </c>
      <c r="RF6" t="str">
        <f>月単位!H150</f>
        <v>○</v>
      </c>
      <c r="RG6" t="str">
        <f>月単位!I150</f>
        <v>○</v>
      </c>
      <c r="RH6">
        <f>月単位!J150</f>
        <v>0</v>
      </c>
      <c r="RI6">
        <f>月単位!K150</f>
        <v>0</v>
      </c>
      <c r="RJ6">
        <f>月単位!L150</f>
        <v>0</v>
      </c>
      <c r="RK6">
        <f>月単位!M150</f>
        <v>0</v>
      </c>
      <c r="RL6">
        <f>月単位!N150</f>
        <v>0</v>
      </c>
      <c r="RM6" t="str">
        <f>月単位!O150</f>
        <v>○</v>
      </c>
      <c r="RN6" t="str">
        <f>月単位!P150</f>
        <v>○</v>
      </c>
      <c r="RO6">
        <f>月単位!Q150</f>
        <v>0</v>
      </c>
      <c r="RP6">
        <f>月単位!R150</f>
        <v>0</v>
      </c>
      <c r="RQ6">
        <f>月単位!S150</f>
        <v>0</v>
      </c>
      <c r="RR6">
        <f>月単位!T150</f>
        <v>0</v>
      </c>
      <c r="RS6">
        <f>月単位!U150</f>
        <v>0</v>
      </c>
      <c r="RT6" t="str">
        <f>月単位!V150</f>
        <v>○</v>
      </c>
      <c r="RU6" t="str">
        <f>月単位!W150</f>
        <v>○</v>
      </c>
      <c r="RV6">
        <f>月単位!X150</f>
        <v>0</v>
      </c>
      <c r="RW6">
        <f>月単位!Y150</f>
        <v>0</v>
      </c>
      <c r="RX6">
        <f>月単位!Z150</f>
        <v>0</v>
      </c>
      <c r="RY6">
        <f>月単位!AA150</f>
        <v>0</v>
      </c>
      <c r="RZ6">
        <f>月単位!AB150</f>
        <v>0</v>
      </c>
      <c r="SA6" t="str">
        <f>月単位!AC150</f>
        <v>○</v>
      </c>
      <c r="SB6" t="str">
        <f>月単位!AD150</f>
        <v>○</v>
      </c>
      <c r="SC6">
        <f>月単位!AE150</f>
        <v>0</v>
      </c>
      <c r="SD6">
        <f>月単位!AF150</f>
        <v>0</v>
      </c>
      <c r="SE6">
        <f>月単位!AG150</f>
        <v>0</v>
      </c>
      <c r="SF6">
        <f>月単位!C159</f>
        <v>0</v>
      </c>
      <c r="SG6">
        <f>月単位!D159</f>
        <v>0</v>
      </c>
      <c r="SH6" t="str">
        <f>月単位!E159</f>
        <v>○</v>
      </c>
      <c r="SI6" t="str">
        <f>月単位!F159</f>
        <v>○</v>
      </c>
      <c r="SJ6">
        <f>月単位!G159</f>
        <v>0</v>
      </c>
      <c r="SK6">
        <f>月単位!H159</f>
        <v>0</v>
      </c>
      <c r="SL6">
        <f>月単位!I159</f>
        <v>0</v>
      </c>
      <c r="SM6">
        <f>月単位!J159</f>
        <v>0</v>
      </c>
      <c r="SN6">
        <f>月単位!K159</f>
        <v>0</v>
      </c>
      <c r="SO6" t="str">
        <f>月単位!L159</f>
        <v>○</v>
      </c>
      <c r="SP6" t="str">
        <f>月単位!M159</f>
        <v>○</v>
      </c>
      <c r="SQ6">
        <f>月単位!N159</f>
        <v>0</v>
      </c>
      <c r="SR6">
        <f>月単位!O159</f>
        <v>0</v>
      </c>
      <c r="SS6">
        <f>月単位!P159</f>
        <v>0</v>
      </c>
      <c r="ST6">
        <f>月単位!Q159</f>
        <v>0</v>
      </c>
      <c r="SU6">
        <f>月単位!R159</f>
        <v>0</v>
      </c>
      <c r="SV6" t="str">
        <f>月単位!S159</f>
        <v>○</v>
      </c>
      <c r="SW6" t="str">
        <f>月単位!T159</f>
        <v>○</v>
      </c>
      <c r="SX6">
        <f>月単位!U159</f>
        <v>0</v>
      </c>
      <c r="SY6">
        <f>月単位!V159</f>
        <v>0</v>
      </c>
      <c r="SZ6">
        <f>月単位!W159</f>
        <v>0</v>
      </c>
      <c r="TA6">
        <f>月単位!X159</f>
        <v>0</v>
      </c>
      <c r="TB6">
        <f>月単位!Y159</f>
        <v>0</v>
      </c>
      <c r="TC6" t="str">
        <f>月単位!Z159</f>
        <v>○</v>
      </c>
      <c r="TD6" t="str">
        <f>月単位!AA159</f>
        <v>○</v>
      </c>
      <c r="TE6">
        <f>月単位!AB159</f>
        <v>0</v>
      </c>
      <c r="TF6">
        <f>月単位!AC159</f>
        <v>0</v>
      </c>
      <c r="TG6">
        <f>月単位!AD159</f>
        <v>0</v>
      </c>
      <c r="TH6" t="str">
        <f>月単位!AE159</f>
        <v>○</v>
      </c>
      <c r="TI6">
        <f>月単位!AF159</f>
        <v>0</v>
      </c>
      <c r="TJ6">
        <f>月単位!AG159</f>
        <v>0</v>
      </c>
      <c r="TK6" t="str">
        <f>月単位!C168</f>
        <v>○</v>
      </c>
      <c r="TL6" t="str">
        <f>月単位!D168</f>
        <v>○</v>
      </c>
      <c r="TM6" t="str">
        <f>月単位!E168</f>
        <v>○</v>
      </c>
      <c r="TN6" t="str">
        <f>月単位!F168</f>
        <v>○</v>
      </c>
      <c r="TO6" t="str">
        <f>月単位!G168</f>
        <v>○</v>
      </c>
      <c r="TP6">
        <f>月単位!H168</f>
        <v>0</v>
      </c>
      <c r="TQ6">
        <f>月単位!I168</f>
        <v>0</v>
      </c>
      <c r="TR6" t="str">
        <f>月単位!J168</f>
        <v>○</v>
      </c>
      <c r="TS6" t="str">
        <f>月単位!K168</f>
        <v>○</v>
      </c>
      <c r="TT6">
        <f>月単位!L168</f>
        <v>0</v>
      </c>
      <c r="TU6">
        <f>月単位!M168</f>
        <v>0</v>
      </c>
      <c r="TV6">
        <f>月単位!N168</f>
        <v>0</v>
      </c>
      <c r="TW6">
        <f>月単位!O168</f>
        <v>0</v>
      </c>
      <c r="TX6">
        <f>月単位!P168</f>
        <v>0</v>
      </c>
      <c r="TY6" t="str">
        <f>月単位!Q168</f>
        <v>○</v>
      </c>
      <c r="TZ6" t="str">
        <f>月単位!R168</f>
        <v>○</v>
      </c>
      <c r="UA6">
        <f>月単位!S168</f>
        <v>0</v>
      </c>
      <c r="UB6">
        <f>月単位!T168</f>
        <v>0</v>
      </c>
      <c r="UC6">
        <f>月単位!U168</f>
        <v>0</v>
      </c>
      <c r="UD6">
        <f>月単位!V168</f>
        <v>0</v>
      </c>
      <c r="UE6">
        <f>月単位!W168</f>
        <v>0</v>
      </c>
      <c r="UF6" t="str">
        <f>月単位!X168</f>
        <v>○</v>
      </c>
      <c r="UG6" t="str">
        <f>月単位!Y168</f>
        <v>○</v>
      </c>
      <c r="UH6">
        <f>月単位!Z168</f>
        <v>0</v>
      </c>
      <c r="UI6">
        <f>月単位!AA168</f>
        <v>0</v>
      </c>
      <c r="UJ6">
        <f>月単位!AB168</f>
        <v>0</v>
      </c>
      <c r="UK6">
        <f>月単位!AC168</f>
        <v>0</v>
      </c>
      <c r="UL6">
        <f>月単位!AD168</f>
        <v>0</v>
      </c>
      <c r="UM6" t="str">
        <f>月単位!AE168</f>
        <v>○</v>
      </c>
      <c r="UN6" t="str">
        <f>月単位!AF168</f>
        <v>○</v>
      </c>
      <c r="UO6">
        <f>月単位!AG168</f>
        <v>0</v>
      </c>
      <c r="UP6">
        <f>月単位!C177</f>
        <v>0</v>
      </c>
      <c r="UQ6">
        <f>月単位!D177</f>
        <v>0</v>
      </c>
      <c r="UR6">
        <f>月単位!E177</f>
        <v>0</v>
      </c>
      <c r="US6">
        <f>月単位!F177</f>
        <v>0</v>
      </c>
      <c r="UT6" t="str">
        <f>月単位!G177</f>
        <v>○</v>
      </c>
      <c r="UU6" t="str">
        <f>月単位!H177</f>
        <v>○</v>
      </c>
      <c r="UV6">
        <f>月単位!I177</f>
        <v>0</v>
      </c>
      <c r="UW6">
        <f>月単位!J177</f>
        <v>0</v>
      </c>
      <c r="UX6">
        <f>月単位!K177</f>
        <v>0</v>
      </c>
      <c r="UY6">
        <f>月単位!L177</f>
        <v>0</v>
      </c>
      <c r="UZ6">
        <f>月単位!M177</f>
        <v>0</v>
      </c>
      <c r="VA6" t="str">
        <f>月単位!N177</f>
        <v>○</v>
      </c>
      <c r="VB6" t="str">
        <f>月単位!O177</f>
        <v>○</v>
      </c>
      <c r="VC6">
        <f>月単位!P177</f>
        <v>0</v>
      </c>
      <c r="VD6">
        <f>月単位!Q177</f>
        <v>0</v>
      </c>
      <c r="VE6">
        <f>月単位!R177</f>
        <v>0</v>
      </c>
      <c r="VF6">
        <f>月単位!S177</f>
        <v>0</v>
      </c>
      <c r="VG6">
        <f>月単位!T177</f>
        <v>0</v>
      </c>
      <c r="VH6" t="str">
        <f>月単位!U177</f>
        <v>○</v>
      </c>
      <c r="VI6" t="str">
        <f>月単位!V177</f>
        <v>○</v>
      </c>
      <c r="VJ6">
        <f>月単位!W177</f>
        <v>0</v>
      </c>
      <c r="VK6">
        <f>月単位!X177</f>
        <v>0</v>
      </c>
      <c r="VL6">
        <f>月単位!Y177</f>
        <v>0</v>
      </c>
      <c r="VM6">
        <f>月単位!Z177</f>
        <v>0</v>
      </c>
      <c r="VN6">
        <f>月単位!AA177</f>
        <v>0</v>
      </c>
      <c r="VO6" t="str">
        <f>月単位!AB177</f>
        <v>○</v>
      </c>
      <c r="VP6" t="str">
        <f>月単位!AC177</f>
        <v>○</v>
      </c>
      <c r="VQ6">
        <f>月単位!AD177</f>
        <v>0</v>
      </c>
      <c r="VR6">
        <f>月単位!AE177</f>
        <v>0</v>
      </c>
      <c r="VS6">
        <f>月単位!AF177</f>
        <v>0</v>
      </c>
      <c r="VT6">
        <f>月単位!AG177</f>
        <v>0</v>
      </c>
      <c r="VU6">
        <f>月単位!C186</f>
        <v>0</v>
      </c>
      <c r="VV6">
        <f>月単位!D186</f>
        <v>0</v>
      </c>
      <c r="VW6" t="str">
        <f>月単位!E186</f>
        <v>○</v>
      </c>
      <c r="VX6" t="str">
        <f>月単位!F186</f>
        <v>○</v>
      </c>
      <c r="VY6">
        <f>月単位!G186</f>
        <v>0</v>
      </c>
      <c r="VZ6">
        <f>月単位!H186</f>
        <v>0</v>
      </c>
      <c r="WA6">
        <f>月単位!I186</f>
        <v>0</v>
      </c>
      <c r="WB6">
        <f>月単位!J186</f>
        <v>0</v>
      </c>
      <c r="WC6">
        <f>月単位!K186</f>
        <v>0</v>
      </c>
      <c r="WD6" t="str">
        <f>月単位!L186</f>
        <v>○</v>
      </c>
      <c r="WE6" t="str">
        <f>月単位!M186</f>
        <v>○</v>
      </c>
      <c r="WF6">
        <f>月単位!N186</f>
        <v>0</v>
      </c>
      <c r="WG6">
        <f>月単位!O186</f>
        <v>0</v>
      </c>
      <c r="WH6">
        <f>月単位!P186</f>
        <v>0</v>
      </c>
      <c r="WI6">
        <f>月単位!Q186</f>
        <v>0</v>
      </c>
      <c r="WJ6">
        <f>月単位!R186</f>
        <v>0</v>
      </c>
      <c r="WK6" t="str">
        <f>月単位!S186</f>
        <v>○</v>
      </c>
      <c r="WL6" t="str">
        <f>月単位!T186</f>
        <v>○</v>
      </c>
      <c r="WM6">
        <f>月単位!U186</f>
        <v>0</v>
      </c>
      <c r="WN6">
        <f>月単位!V186</f>
        <v>0</v>
      </c>
      <c r="WO6">
        <f>月単位!W186</f>
        <v>0</v>
      </c>
      <c r="WP6">
        <f>月単位!X186</f>
        <v>0</v>
      </c>
      <c r="WQ6">
        <f>月単位!Y186</f>
        <v>0</v>
      </c>
      <c r="WR6" t="str">
        <f>月単位!Z186</f>
        <v>○</v>
      </c>
      <c r="WS6" t="str">
        <f>月単位!AA186</f>
        <v>○</v>
      </c>
      <c r="WT6">
        <f>月単位!AB186</f>
        <v>0</v>
      </c>
      <c r="WU6">
        <f>月単位!AC186</f>
        <v>0</v>
      </c>
      <c r="WV6">
        <f>月単位!AD186</f>
        <v>0</v>
      </c>
      <c r="WW6">
        <f>月単位!AE186</f>
        <v>0</v>
      </c>
      <c r="WX6">
        <f>月単位!AF186</f>
        <v>0</v>
      </c>
      <c r="WY6" t="str">
        <f>月単位!AG186</f>
        <v>○</v>
      </c>
      <c r="WZ6" t="str">
        <f>月単位!C195</f>
        <v>○</v>
      </c>
      <c r="XA6">
        <f>月単位!D195</f>
        <v>0</v>
      </c>
      <c r="XB6">
        <f>月単位!E195</f>
        <v>0</v>
      </c>
      <c r="XC6">
        <f>月単位!F195</f>
        <v>0</v>
      </c>
      <c r="XD6">
        <f>月単位!G195</f>
        <v>0</v>
      </c>
      <c r="XE6">
        <f>月単位!H195</f>
        <v>0</v>
      </c>
      <c r="XF6" t="str">
        <f>月単位!I195</f>
        <v>○</v>
      </c>
      <c r="XG6" t="str">
        <f>月単位!J195</f>
        <v>○</v>
      </c>
      <c r="XH6">
        <f>月単位!K195</f>
        <v>0</v>
      </c>
      <c r="XI6">
        <f>月単位!L195</f>
        <v>0</v>
      </c>
      <c r="XJ6" t="str">
        <f>月単位!M195</f>
        <v>○</v>
      </c>
      <c r="XK6" t="str">
        <f>月単位!N195</f>
        <v>○</v>
      </c>
      <c r="XL6" t="str">
        <f>月単位!O195</f>
        <v>×</v>
      </c>
      <c r="XM6" t="str">
        <f>月単位!P195</f>
        <v>×</v>
      </c>
      <c r="XN6" t="str">
        <f>月単位!Q195</f>
        <v>×</v>
      </c>
      <c r="XO6">
        <f>月単位!R195</f>
        <v>0</v>
      </c>
      <c r="XP6">
        <f>月単位!S195</f>
        <v>0</v>
      </c>
      <c r="XQ6">
        <f>月単位!T195</f>
        <v>0</v>
      </c>
      <c r="XR6">
        <f>月単位!U195</f>
        <v>0</v>
      </c>
      <c r="XS6">
        <f>月単位!V195</f>
        <v>0</v>
      </c>
      <c r="XT6" t="str">
        <f>月単位!W195</f>
        <v>○</v>
      </c>
      <c r="XU6" t="str">
        <f>月単位!X195</f>
        <v>○</v>
      </c>
      <c r="XV6">
        <f>月単位!Y195</f>
        <v>0</v>
      </c>
      <c r="XW6">
        <f>月単位!Z195</f>
        <v>0</v>
      </c>
      <c r="XX6">
        <f>月単位!AA195</f>
        <v>0</v>
      </c>
      <c r="XY6">
        <f>月単位!AB195</f>
        <v>0</v>
      </c>
      <c r="XZ6">
        <f>月単位!AC195</f>
        <v>0</v>
      </c>
      <c r="YA6" t="str">
        <f>月単位!AD195</f>
        <v>○</v>
      </c>
      <c r="YB6" t="str">
        <f>月単位!AE195</f>
        <v>○</v>
      </c>
      <c r="YC6">
        <f>月単位!AF195</f>
        <v>0</v>
      </c>
      <c r="YD6">
        <f>月単位!AG195</f>
        <v>0</v>
      </c>
      <c r="YE6">
        <f>月単位!C204</f>
        <v>0</v>
      </c>
      <c r="YF6">
        <f>月単位!D204</f>
        <v>0</v>
      </c>
      <c r="YG6">
        <f>月単位!E204</f>
        <v>0</v>
      </c>
      <c r="YH6" t="str">
        <f>月単位!F204</f>
        <v>○</v>
      </c>
      <c r="YI6" t="str">
        <f>月単位!G204</f>
        <v>○</v>
      </c>
      <c r="YJ6">
        <f>月単位!H204</f>
        <v>0</v>
      </c>
      <c r="YK6">
        <f>月単位!I204</f>
        <v>0</v>
      </c>
      <c r="YL6">
        <f>月単位!J204</f>
        <v>0</v>
      </c>
      <c r="YM6">
        <f>月単位!K204</f>
        <v>0</v>
      </c>
      <c r="YN6">
        <f>月単位!L204</f>
        <v>0</v>
      </c>
      <c r="YO6" t="str">
        <f>月単位!M204</f>
        <v>○</v>
      </c>
      <c r="YP6" t="str">
        <f>月単位!N204</f>
        <v>○</v>
      </c>
      <c r="YQ6">
        <f>月単位!O204</f>
        <v>0</v>
      </c>
      <c r="YR6">
        <f>月単位!P204</f>
        <v>0</v>
      </c>
      <c r="YS6">
        <f>月単位!Q204</f>
        <v>0</v>
      </c>
      <c r="YT6">
        <f>月単位!R204</f>
        <v>0</v>
      </c>
      <c r="YU6">
        <f>月単位!S204</f>
        <v>0</v>
      </c>
      <c r="YV6" t="str">
        <f>月単位!T204</f>
        <v>○</v>
      </c>
      <c r="YW6" t="str">
        <f>月単位!U204</f>
        <v>○</v>
      </c>
      <c r="YX6" t="str">
        <f>月単位!V204</f>
        <v>○</v>
      </c>
      <c r="YY6">
        <f>月単位!W204</f>
        <v>0</v>
      </c>
      <c r="YZ6" t="str">
        <f>月単位!X204</f>
        <v>○</v>
      </c>
      <c r="ZA6">
        <f>月単位!Y204</f>
        <v>0</v>
      </c>
      <c r="ZB6">
        <f>月単位!Z204</f>
        <v>0</v>
      </c>
      <c r="ZC6" t="str">
        <f>月単位!AA204</f>
        <v>○</v>
      </c>
      <c r="ZD6" t="str">
        <f>月単位!AB204</f>
        <v>○</v>
      </c>
      <c r="ZE6">
        <f>月単位!AC204</f>
        <v>0</v>
      </c>
      <c r="ZF6">
        <f>月単位!AD204</f>
        <v>0</v>
      </c>
      <c r="ZG6">
        <f>月単位!AE204</f>
        <v>0</v>
      </c>
      <c r="ZH6">
        <f>月単位!AF204</f>
        <v>0</v>
      </c>
      <c r="ZI6">
        <f>月単位!AG204</f>
        <v>0</v>
      </c>
      <c r="ZJ6">
        <f>月単位!AH204</f>
        <v>10</v>
      </c>
      <c r="ZK6">
        <f>月単位!AI204</f>
        <v>30</v>
      </c>
      <c r="ZL6">
        <f>月単位!AJ204</f>
        <v>0</v>
      </c>
      <c r="ZM6">
        <f>月単位!AK204</f>
        <v>30</v>
      </c>
      <c r="ZN6">
        <f>月単位!AL204</f>
        <v>8</v>
      </c>
      <c r="ZO6">
        <f>月単位!AM204</f>
        <v>0</v>
      </c>
      <c r="ZP6" t="str">
        <f>月単位!AN204</f>
        <v>○</v>
      </c>
      <c r="ZQ6">
        <f>月単位!AO204</f>
        <v>0</v>
      </c>
      <c r="ZR6">
        <f>月単位!AP204</f>
        <v>0</v>
      </c>
      <c r="ZS6">
        <f>月単位!AQ204</f>
        <v>0</v>
      </c>
      <c r="ZT6">
        <f>月単位!AR204</f>
        <v>0</v>
      </c>
      <c r="ZU6">
        <f>月単位!AS204</f>
        <v>0</v>
      </c>
      <c r="ZV6">
        <f>月単位!AT204</f>
        <v>0</v>
      </c>
      <c r="ZW6">
        <f>月単位!AU204</f>
        <v>0</v>
      </c>
      <c r="ZX6">
        <f>月単位!AV204</f>
        <v>0</v>
      </c>
      <c r="ZY6">
        <f>月単位!AW204</f>
        <v>0</v>
      </c>
      <c r="ZZ6">
        <f>月単位!AX204</f>
        <v>0</v>
      </c>
      <c r="AAA6">
        <f>月単位!AY204</f>
        <v>0</v>
      </c>
      <c r="AAB6">
        <f>月単位!AZ204</f>
        <v>0</v>
      </c>
      <c r="AAC6">
        <f>月単位!BA204</f>
        <v>0</v>
      </c>
      <c r="AAD6">
        <f>月単位!BB204</f>
        <v>0</v>
      </c>
      <c r="AAE6">
        <f>月単位!BC204</f>
        <v>0</v>
      </c>
      <c r="AAF6">
        <f>月単位!BD204</f>
        <v>0</v>
      </c>
      <c r="AAG6">
        <f>月単位!BE204</f>
        <v>0</v>
      </c>
      <c r="AAH6">
        <f>月単位!BF204</f>
        <v>0</v>
      </c>
      <c r="AAI6">
        <f>月単位!BG204</f>
        <v>0</v>
      </c>
      <c r="AAJ6">
        <f>月単位!BH204</f>
        <v>0</v>
      </c>
      <c r="AAK6">
        <f>月単位!BI204</f>
        <v>0</v>
      </c>
      <c r="AAL6">
        <f>月単位!BJ204</f>
        <v>0</v>
      </c>
      <c r="AAM6">
        <f>月単位!BK204</f>
        <v>0</v>
      </c>
      <c r="AAN6">
        <f>月単位!BL204</f>
        <v>0</v>
      </c>
    </row>
    <row r="7" spans="1:716">
      <c r="C7">
        <f>月単位!C16</f>
        <v>0</v>
      </c>
      <c r="D7">
        <f>月単位!D16</f>
        <v>0</v>
      </c>
      <c r="E7">
        <f>月単位!E16</f>
        <v>0</v>
      </c>
      <c r="F7">
        <f>月単位!F16</f>
        <v>0</v>
      </c>
      <c r="G7">
        <f>月単位!G16</f>
        <v>0</v>
      </c>
      <c r="H7">
        <f>月単位!H16</f>
        <v>2</v>
      </c>
      <c r="I7">
        <f>月単位!I16</f>
        <v>2</v>
      </c>
      <c r="J7">
        <f>月単位!J16</f>
        <v>0</v>
      </c>
      <c r="K7">
        <f>月単位!K16</f>
        <v>0</v>
      </c>
      <c r="L7">
        <f>月単位!L16</f>
        <v>0</v>
      </c>
      <c r="M7">
        <f>月単位!M16</f>
        <v>0</v>
      </c>
      <c r="N7">
        <f>月単位!N16</f>
        <v>0</v>
      </c>
      <c r="O7">
        <f>月単位!O16</f>
        <v>2</v>
      </c>
      <c r="P7">
        <f>月単位!P16</f>
        <v>2</v>
      </c>
      <c r="Q7">
        <f>月単位!Q16</f>
        <v>0</v>
      </c>
      <c r="R7">
        <f>月単位!R16</f>
        <v>0</v>
      </c>
      <c r="S7">
        <f>月単位!S16</f>
        <v>0</v>
      </c>
      <c r="T7">
        <f>月単位!T16</f>
        <v>0</v>
      </c>
      <c r="U7">
        <f>月単位!U16</f>
        <v>0</v>
      </c>
      <c r="V7">
        <f>月単位!V16</f>
        <v>2</v>
      </c>
      <c r="W7">
        <f>月単位!W16</f>
        <v>2</v>
      </c>
      <c r="X7">
        <f>月単位!X16</f>
        <v>0</v>
      </c>
      <c r="Y7">
        <f>月単位!Y16</f>
        <v>0</v>
      </c>
      <c r="Z7">
        <f>月単位!Z16</f>
        <v>0</v>
      </c>
      <c r="AA7">
        <f>月単位!AA16</f>
        <v>0</v>
      </c>
      <c r="AB7">
        <f>月単位!AB16</f>
        <v>0</v>
      </c>
      <c r="AC7">
        <f>月単位!AC16</f>
        <v>2</v>
      </c>
      <c r="AD7">
        <f>月単位!AD16</f>
        <v>2</v>
      </c>
      <c r="AE7">
        <f>月単位!AE16</f>
        <v>0</v>
      </c>
      <c r="AF7">
        <f>月単位!AF16</f>
        <v>0</v>
      </c>
      <c r="AG7">
        <f>月単位!AG16</f>
        <v>0</v>
      </c>
      <c r="AH7">
        <f>月単位!C25</f>
        <v>0</v>
      </c>
      <c r="AI7">
        <f>月単位!D25</f>
        <v>0</v>
      </c>
      <c r="AJ7">
        <f>月単位!E25</f>
        <v>2</v>
      </c>
      <c r="AK7">
        <f>月単位!F25</f>
        <v>2</v>
      </c>
      <c r="AL7">
        <f>月単位!G25</f>
        <v>0</v>
      </c>
      <c r="AM7">
        <f>月単位!H25</f>
        <v>0</v>
      </c>
      <c r="AN7">
        <f>月単位!I25</f>
        <v>0</v>
      </c>
      <c r="AO7">
        <f>月単位!J25</f>
        <v>0</v>
      </c>
      <c r="AP7">
        <f>月単位!K25</f>
        <v>0</v>
      </c>
      <c r="AQ7">
        <f>月単位!L25</f>
        <v>2</v>
      </c>
      <c r="AR7">
        <f>月単位!M25</f>
        <v>2</v>
      </c>
      <c r="AS7">
        <f>月単位!N25</f>
        <v>0</v>
      </c>
      <c r="AT7">
        <f>月単位!O25</f>
        <v>0</v>
      </c>
      <c r="AU7">
        <f>月単位!P25</f>
        <v>0</v>
      </c>
      <c r="AV7">
        <f>月単位!Q25</f>
        <v>0</v>
      </c>
      <c r="AW7">
        <f>月単位!R25</f>
        <v>0</v>
      </c>
      <c r="AX7">
        <f>月単位!S25</f>
        <v>2</v>
      </c>
      <c r="AY7">
        <f>月単位!T25</f>
        <v>2</v>
      </c>
      <c r="AZ7">
        <f>月単位!U25</f>
        <v>0</v>
      </c>
      <c r="BA7">
        <f>月単位!V25</f>
        <v>0</v>
      </c>
      <c r="BB7">
        <f>月単位!W25</f>
        <v>0</v>
      </c>
      <c r="BC7">
        <f>月単位!X25</f>
        <v>0</v>
      </c>
      <c r="BD7">
        <f>月単位!Y25</f>
        <v>0</v>
      </c>
      <c r="BE7">
        <f>月単位!Z25</f>
        <v>2</v>
      </c>
      <c r="BF7">
        <f>月単位!AA25</f>
        <v>2</v>
      </c>
      <c r="BG7">
        <f>月単位!AB25</f>
        <v>0</v>
      </c>
      <c r="BH7">
        <f>月単位!AC25</f>
        <v>0</v>
      </c>
      <c r="BI7">
        <f>月単位!AD25</f>
        <v>0</v>
      </c>
      <c r="BJ7">
        <f>月単位!AE25</f>
        <v>0</v>
      </c>
      <c r="BK7">
        <f>月単位!AF25</f>
        <v>0</v>
      </c>
      <c r="BL7">
        <f>月単位!AG25</f>
        <v>2</v>
      </c>
      <c r="BM7">
        <f>月単位!C34</f>
        <v>2</v>
      </c>
      <c r="BN7">
        <f>月単位!D34</f>
        <v>0</v>
      </c>
      <c r="BO7">
        <f>月単位!E34</f>
        <v>0</v>
      </c>
      <c r="BP7">
        <f>月単位!F34</f>
        <v>0</v>
      </c>
      <c r="BQ7">
        <f>月単位!G34</f>
        <v>0</v>
      </c>
      <c r="BR7">
        <f>月単位!H34</f>
        <v>0</v>
      </c>
      <c r="BS7">
        <f>月単位!I34</f>
        <v>1</v>
      </c>
      <c r="BT7">
        <f>月単位!J34</f>
        <v>1</v>
      </c>
      <c r="BU7">
        <f>月単位!K34</f>
        <v>0</v>
      </c>
      <c r="BV7">
        <f>月単位!L34</f>
        <v>0</v>
      </c>
      <c r="BW7">
        <f>月単位!M34</f>
        <v>0</v>
      </c>
      <c r="BX7">
        <f>月単位!N34</f>
        <v>0</v>
      </c>
      <c r="BY7">
        <f>月単位!O34</f>
        <v>0</v>
      </c>
      <c r="BZ7">
        <f>月単位!P34</f>
        <v>1</v>
      </c>
      <c r="CA7">
        <f>月単位!Q34</f>
        <v>1</v>
      </c>
      <c r="CB7">
        <f>月単位!R34</f>
        <v>0</v>
      </c>
      <c r="CC7">
        <f>月単位!S34</f>
        <v>0</v>
      </c>
      <c r="CD7">
        <f>月単位!T34</f>
        <v>0</v>
      </c>
      <c r="CE7">
        <f>月単位!U34</f>
        <v>0</v>
      </c>
      <c r="CF7">
        <f>月単位!V34</f>
        <v>0</v>
      </c>
      <c r="CG7">
        <f>月単位!W34</f>
        <v>1</v>
      </c>
      <c r="CH7">
        <f>月単位!X34</f>
        <v>1</v>
      </c>
      <c r="CI7">
        <f>月単位!Y34</f>
        <v>0</v>
      </c>
      <c r="CJ7">
        <f>月単位!Z34</f>
        <v>0</v>
      </c>
      <c r="CK7">
        <f>月単位!AA34</f>
        <v>0</v>
      </c>
      <c r="CL7">
        <f>月単位!AB34</f>
        <v>0</v>
      </c>
      <c r="CM7">
        <f>月単位!AC34</f>
        <v>0</v>
      </c>
      <c r="CN7">
        <f>月単位!AD34</f>
        <v>1</v>
      </c>
      <c r="CO7">
        <f>月単位!AE34</f>
        <v>0</v>
      </c>
      <c r="CP7">
        <f>月単位!AF34</f>
        <v>0</v>
      </c>
      <c r="CQ7">
        <f>月単位!AG34</f>
        <v>0</v>
      </c>
      <c r="CR7">
        <f>月単位!AH34</f>
        <v>0</v>
      </c>
      <c r="CS7">
        <f>月単位!C43</f>
        <v>1</v>
      </c>
      <c r="CT7">
        <f>月単位!D43</f>
        <v>0</v>
      </c>
      <c r="CU7">
        <f>月単位!E43</f>
        <v>0</v>
      </c>
      <c r="CV7">
        <f>月単位!F43</f>
        <v>0</v>
      </c>
      <c r="CW7">
        <f>月単位!G43</f>
        <v>0</v>
      </c>
      <c r="CX7">
        <f>月単位!H43</f>
        <v>0</v>
      </c>
      <c r="CY7">
        <f>月単位!I43</f>
        <v>1</v>
      </c>
      <c r="CZ7">
        <f>月単位!J43</f>
        <v>1</v>
      </c>
      <c r="DA7">
        <f>月単位!K43</f>
        <v>0</v>
      </c>
      <c r="DB7">
        <f>月単位!L43</f>
        <v>0</v>
      </c>
      <c r="DC7">
        <f>月単位!M43</f>
        <v>0</v>
      </c>
      <c r="DD7">
        <f>月単位!N43</f>
        <v>0</v>
      </c>
      <c r="DE7">
        <f>月単位!O43</f>
        <v>0</v>
      </c>
      <c r="DF7">
        <f>月単位!P43</f>
        <v>1</v>
      </c>
      <c r="DG7">
        <f>月単位!Q43</f>
        <v>1</v>
      </c>
      <c r="DH7">
        <f>月単位!R43</f>
        <v>0</v>
      </c>
      <c r="DI7">
        <f>月単位!S43</f>
        <v>0</v>
      </c>
      <c r="DJ7">
        <f>月単位!T43</f>
        <v>0</v>
      </c>
      <c r="DK7">
        <f>月単位!U43</f>
        <v>0</v>
      </c>
      <c r="DL7">
        <f>月単位!V43</f>
        <v>0</v>
      </c>
      <c r="DM7">
        <f>月単位!W43</f>
        <v>1</v>
      </c>
      <c r="DN7">
        <f>月単位!X43</f>
        <v>1</v>
      </c>
      <c r="DO7">
        <f>月単位!Y43</f>
        <v>0</v>
      </c>
      <c r="DP7">
        <f>月単位!Z43</f>
        <v>0</v>
      </c>
      <c r="DQ7">
        <f>月単位!AA43</f>
        <v>0</v>
      </c>
      <c r="DR7">
        <f>月単位!AB43</f>
        <v>0</v>
      </c>
      <c r="DS7">
        <f>月単位!AC43</f>
        <v>0</v>
      </c>
      <c r="DT7">
        <f>月単位!AD43</f>
        <v>1</v>
      </c>
      <c r="DU7">
        <f>月単位!AE43</f>
        <v>1</v>
      </c>
      <c r="DV7">
        <f>月単位!AF43</f>
        <v>0</v>
      </c>
      <c r="DW7">
        <f>月単位!AG43</f>
        <v>0</v>
      </c>
      <c r="DX7">
        <f>月単位!C52</f>
        <v>0</v>
      </c>
      <c r="DY7">
        <f>月単位!D52</f>
        <v>0</v>
      </c>
      <c r="DZ7">
        <f>月単位!E52</f>
        <v>0</v>
      </c>
      <c r="EA7">
        <f>月単位!F52</f>
        <v>1</v>
      </c>
      <c r="EB7">
        <f>月単位!G52</f>
        <v>1</v>
      </c>
      <c r="EC7">
        <f>月単位!H52</f>
        <v>0</v>
      </c>
      <c r="ED7">
        <f>月単位!I52</f>
        <v>0</v>
      </c>
      <c r="EE7">
        <f>月単位!J52</f>
        <v>0</v>
      </c>
      <c r="EF7">
        <f>月単位!K52</f>
        <v>0</v>
      </c>
      <c r="EG7">
        <f>月単位!L52</f>
        <v>0</v>
      </c>
      <c r="EH7">
        <f>月単位!M52</f>
        <v>1</v>
      </c>
      <c r="EI7">
        <f>月単位!N52</f>
        <v>1</v>
      </c>
      <c r="EJ7">
        <f>月単位!O52</f>
        <v>0</v>
      </c>
      <c r="EK7">
        <f>月単位!P52</f>
        <v>0</v>
      </c>
      <c r="EL7">
        <f>月単位!Q52</f>
        <v>0</v>
      </c>
      <c r="EM7">
        <f>月単位!R52</f>
        <v>0</v>
      </c>
      <c r="EN7">
        <f>月単位!S52</f>
        <v>0</v>
      </c>
      <c r="EO7">
        <f>月単位!T52</f>
        <v>1</v>
      </c>
      <c r="EP7">
        <f>月単位!U52</f>
        <v>1</v>
      </c>
      <c r="EQ7">
        <f>月単位!V52</f>
        <v>0</v>
      </c>
      <c r="ER7">
        <f>月単位!W52</f>
        <v>0</v>
      </c>
      <c r="ES7">
        <f>月単位!X52</f>
        <v>0</v>
      </c>
      <c r="ET7">
        <f>月単位!Y52</f>
        <v>0</v>
      </c>
      <c r="EU7">
        <f>月単位!Z52</f>
        <v>0</v>
      </c>
      <c r="EV7">
        <f>月単位!AA52</f>
        <v>1</v>
      </c>
      <c r="EW7">
        <f>月単位!AB52</f>
        <v>1</v>
      </c>
      <c r="EX7">
        <f>月単位!AC52</f>
        <v>0</v>
      </c>
      <c r="EY7">
        <f>月単位!AD52</f>
        <v>0</v>
      </c>
      <c r="EZ7">
        <f>月単位!AE52</f>
        <v>0</v>
      </c>
      <c r="FA7">
        <f>月単位!AF52</f>
        <v>0</v>
      </c>
      <c r="FB7">
        <f>月単位!AG52</f>
        <v>0</v>
      </c>
      <c r="FC7">
        <f>月単位!C61</f>
        <v>0</v>
      </c>
      <c r="FD7">
        <f>月単位!D61</f>
        <v>1</v>
      </c>
      <c r="FE7">
        <f>月単位!E61</f>
        <v>1</v>
      </c>
      <c r="FF7">
        <f>月単位!F61</f>
        <v>0</v>
      </c>
      <c r="FG7">
        <f>月単位!G61</f>
        <v>0</v>
      </c>
      <c r="FH7">
        <f>月単位!H61</f>
        <v>0</v>
      </c>
      <c r="FI7">
        <f>月単位!I61</f>
        <v>0</v>
      </c>
      <c r="FJ7">
        <f>月単位!J61</f>
        <v>0</v>
      </c>
      <c r="FK7">
        <f>月単位!K61</f>
        <v>1</v>
      </c>
      <c r="FL7">
        <f>月単位!L61</f>
        <v>1</v>
      </c>
      <c r="FM7">
        <f>月単位!M61</f>
        <v>0</v>
      </c>
      <c r="FN7">
        <f>月単位!N61</f>
        <v>0</v>
      </c>
      <c r="FO7">
        <f>月単位!O61</f>
        <v>0</v>
      </c>
      <c r="FP7">
        <f>月単位!P61</f>
        <v>0</v>
      </c>
      <c r="FQ7">
        <f>月単位!Q61</f>
        <v>0</v>
      </c>
      <c r="FR7">
        <f>月単位!R61</f>
        <v>1</v>
      </c>
      <c r="FS7">
        <f>月単位!S61</f>
        <v>1</v>
      </c>
      <c r="FT7">
        <f>月単位!T61</f>
        <v>0</v>
      </c>
      <c r="FU7">
        <f>月単位!U61</f>
        <v>0</v>
      </c>
      <c r="FV7">
        <f>月単位!V61</f>
        <v>0</v>
      </c>
      <c r="FW7">
        <f>月単位!W61</f>
        <v>0</v>
      </c>
      <c r="FX7">
        <f>月単位!X61</f>
        <v>0</v>
      </c>
      <c r="FY7">
        <f>月単位!Y61</f>
        <v>1</v>
      </c>
      <c r="FZ7">
        <f>月単位!Z61</f>
        <v>1</v>
      </c>
      <c r="GA7">
        <f>月単位!AA61</f>
        <v>0</v>
      </c>
      <c r="GB7">
        <f>月単位!AB61</f>
        <v>0</v>
      </c>
      <c r="GC7">
        <f>月単位!AC61</f>
        <v>0</v>
      </c>
      <c r="GD7">
        <f>月単位!AD61</f>
        <v>0</v>
      </c>
      <c r="GE7">
        <f>月単位!AE61</f>
        <v>0</v>
      </c>
      <c r="GF7">
        <f>月単位!AF61</f>
        <v>1</v>
      </c>
      <c r="GG7">
        <f>月単位!AG61</f>
        <v>1</v>
      </c>
      <c r="GH7">
        <f>月単位!C70</f>
        <v>0</v>
      </c>
      <c r="GI7">
        <f>月単位!D70</f>
        <v>0</v>
      </c>
      <c r="GJ7">
        <f>月単位!E70</f>
        <v>0</v>
      </c>
      <c r="GK7">
        <f>月単位!F70</f>
        <v>0</v>
      </c>
      <c r="GL7">
        <f>月単位!G70</f>
        <v>0</v>
      </c>
      <c r="GM7">
        <f>月単位!H70</f>
        <v>1</v>
      </c>
      <c r="GN7">
        <f>月単位!I70</f>
        <v>1</v>
      </c>
      <c r="GO7">
        <f>月単位!J70</f>
        <v>0</v>
      </c>
      <c r="GP7">
        <f>月単位!K70</f>
        <v>0</v>
      </c>
      <c r="GQ7">
        <f>月単位!L70</f>
        <v>0</v>
      </c>
      <c r="GR7">
        <f>月単位!M70</f>
        <v>0</v>
      </c>
      <c r="GS7">
        <f>月単位!N70</f>
        <v>0</v>
      </c>
      <c r="GT7">
        <f>月単位!O70</f>
        <v>1</v>
      </c>
      <c r="GU7">
        <f>月単位!P70</f>
        <v>1</v>
      </c>
      <c r="GV7">
        <f>月単位!Q70</f>
        <v>0</v>
      </c>
      <c r="GW7">
        <f>月単位!R70</f>
        <v>0</v>
      </c>
      <c r="GX7">
        <f>月単位!S70</f>
        <v>0</v>
      </c>
      <c r="GY7">
        <f>月単位!T70</f>
        <v>0</v>
      </c>
      <c r="GZ7">
        <f>月単位!U70</f>
        <v>0</v>
      </c>
      <c r="HA7">
        <f>月単位!V70</f>
        <v>1</v>
      </c>
      <c r="HB7">
        <f>月単位!W70</f>
        <v>1</v>
      </c>
      <c r="HC7">
        <f>月単位!X70</f>
        <v>0</v>
      </c>
      <c r="HD7">
        <f>月単位!Y70</f>
        <v>0</v>
      </c>
      <c r="HE7">
        <f>月単位!Z70</f>
        <v>0</v>
      </c>
      <c r="HF7">
        <f>月単位!AA70</f>
        <v>0</v>
      </c>
      <c r="HG7">
        <f>月単位!AB70</f>
        <v>0</v>
      </c>
      <c r="HH7">
        <f>月単位!AC70</f>
        <v>1</v>
      </c>
      <c r="HI7">
        <f>月単位!AD70</f>
        <v>1</v>
      </c>
      <c r="HJ7">
        <f>月単位!AE70</f>
        <v>0</v>
      </c>
      <c r="HK7">
        <f>月単位!AF70</f>
        <v>0</v>
      </c>
      <c r="HL7">
        <f>月単位!AG70</f>
        <v>0</v>
      </c>
      <c r="HM7">
        <f>月単位!C79</f>
        <v>0</v>
      </c>
      <c r="HN7">
        <f>月単位!D79</f>
        <v>0</v>
      </c>
      <c r="HO7">
        <f>月単位!E79</f>
        <v>0</v>
      </c>
      <c r="HP7">
        <f>月単位!F79</f>
        <v>1</v>
      </c>
      <c r="HQ7">
        <f>月単位!G79</f>
        <v>1</v>
      </c>
      <c r="HR7">
        <f>月単位!H79</f>
        <v>0</v>
      </c>
      <c r="HS7">
        <f>月単位!I79</f>
        <v>0</v>
      </c>
      <c r="HT7">
        <f>月単位!J79</f>
        <v>0</v>
      </c>
      <c r="HU7">
        <f>月単位!K79</f>
        <v>0</v>
      </c>
      <c r="HV7">
        <f>月単位!L79</f>
        <v>0</v>
      </c>
      <c r="HW7">
        <f>月単位!M79</f>
        <v>1</v>
      </c>
      <c r="HX7">
        <f>月単位!N79</f>
        <v>1</v>
      </c>
      <c r="HY7">
        <f>月単位!O79</f>
        <v>0</v>
      </c>
      <c r="HZ7">
        <f>月単位!P79</f>
        <v>0</v>
      </c>
      <c r="IA7">
        <f>月単位!Q79</f>
        <v>0</v>
      </c>
      <c r="IB7">
        <f>月単位!R79</f>
        <v>0</v>
      </c>
      <c r="IC7">
        <f>月単位!S79</f>
        <v>0</v>
      </c>
      <c r="ID7">
        <f>月単位!T79</f>
        <v>1</v>
      </c>
      <c r="IE7">
        <f>月単位!U79</f>
        <v>1</v>
      </c>
      <c r="IF7">
        <f>月単位!V79</f>
        <v>0</v>
      </c>
      <c r="IG7">
        <f>月単位!W79</f>
        <v>0</v>
      </c>
      <c r="IH7">
        <f>月単位!X79</f>
        <v>0</v>
      </c>
      <c r="II7">
        <f>月単位!Y79</f>
        <v>0</v>
      </c>
      <c r="IJ7">
        <f>月単位!Z79</f>
        <v>0</v>
      </c>
      <c r="IK7">
        <f>月単位!AA79</f>
        <v>1</v>
      </c>
      <c r="IL7">
        <f>月単位!AB79</f>
        <v>1</v>
      </c>
      <c r="IM7">
        <f>月単位!AC79</f>
        <v>0</v>
      </c>
      <c r="IN7">
        <f>月単位!AD79</f>
        <v>0</v>
      </c>
      <c r="IO7">
        <f>月単位!AE79</f>
        <v>0</v>
      </c>
      <c r="IP7">
        <f>月単位!AF79</f>
        <v>0</v>
      </c>
      <c r="IQ7">
        <f>月単位!AG79</f>
        <v>0</v>
      </c>
      <c r="IR7">
        <f>月単位!C88</f>
        <v>1</v>
      </c>
      <c r="IS7">
        <f>月単位!D88</f>
        <v>1</v>
      </c>
      <c r="IT7">
        <f>月単位!E88</f>
        <v>0</v>
      </c>
      <c r="IU7">
        <f>月単位!F88</f>
        <v>0</v>
      </c>
      <c r="IV7">
        <f>月単位!G88</f>
        <v>0</v>
      </c>
      <c r="IW7">
        <f>月単位!H88</f>
        <v>0</v>
      </c>
      <c r="IX7">
        <f>月単位!I88</f>
        <v>0</v>
      </c>
      <c r="IY7">
        <f>月単位!J88</f>
        <v>1</v>
      </c>
      <c r="IZ7">
        <f>月単位!K88</f>
        <v>1</v>
      </c>
      <c r="JA7">
        <f>月単位!L88</f>
        <v>0</v>
      </c>
      <c r="JB7">
        <f>月単位!M88</f>
        <v>0</v>
      </c>
      <c r="JC7">
        <f>月単位!N88</f>
        <v>0</v>
      </c>
      <c r="JD7">
        <f>月単位!O88</f>
        <v>0</v>
      </c>
      <c r="JE7">
        <f>月単位!P88</f>
        <v>0</v>
      </c>
      <c r="JF7">
        <f>月単位!Q88</f>
        <v>2</v>
      </c>
      <c r="JG7">
        <f>月単位!R88</f>
        <v>1</v>
      </c>
      <c r="JH7">
        <f>月単位!S88</f>
        <v>0</v>
      </c>
      <c r="JI7">
        <f>月単位!T88</f>
        <v>0</v>
      </c>
      <c r="JJ7">
        <f>月単位!U88</f>
        <v>0</v>
      </c>
      <c r="JK7">
        <f>月単位!V88</f>
        <v>0</v>
      </c>
      <c r="JL7">
        <f>月単位!W88</f>
        <v>0</v>
      </c>
      <c r="JM7">
        <f>月単位!X88</f>
        <v>1</v>
      </c>
      <c r="JN7">
        <f>月単位!Y88</f>
        <v>1</v>
      </c>
      <c r="JO7">
        <f>月単位!Z88</f>
        <v>0</v>
      </c>
      <c r="JP7">
        <f>月単位!AA88</f>
        <v>0</v>
      </c>
      <c r="JQ7">
        <f>月単位!AB88</f>
        <v>0</v>
      </c>
      <c r="JR7">
        <f>月単位!AC88</f>
        <v>0</v>
      </c>
      <c r="JS7">
        <f>月単位!AD88</f>
        <v>0</v>
      </c>
      <c r="JT7">
        <f>月単位!AE88</f>
        <v>1</v>
      </c>
      <c r="JU7">
        <f>月単位!AF88</f>
        <v>1</v>
      </c>
      <c r="JV7">
        <f>月単位!AG88</f>
        <v>0</v>
      </c>
      <c r="JW7">
        <f>月単位!C97</f>
        <v>0</v>
      </c>
      <c r="JX7">
        <f>月単位!D97</f>
        <v>0</v>
      </c>
      <c r="JY7">
        <f>月単位!E97</f>
        <v>0</v>
      </c>
      <c r="JZ7">
        <f>月単位!F97</f>
        <v>0</v>
      </c>
      <c r="KA7">
        <f>月単位!G97</f>
        <v>1</v>
      </c>
      <c r="KB7">
        <f>月単位!H97</f>
        <v>1</v>
      </c>
      <c r="KC7">
        <f>月単位!I97</f>
        <v>0</v>
      </c>
      <c r="KD7">
        <f>月単位!J97</f>
        <v>0</v>
      </c>
      <c r="KE7">
        <f>月単位!K97</f>
        <v>0</v>
      </c>
      <c r="KF7">
        <f>月単位!L97</f>
        <v>0</v>
      </c>
      <c r="KG7">
        <f>月単位!M97</f>
        <v>0</v>
      </c>
      <c r="KH7">
        <f>月単位!N97</f>
        <v>1</v>
      </c>
      <c r="KI7">
        <f>月単位!O97</f>
        <v>1</v>
      </c>
      <c r="KJ7">
        <f>月単位!P97</f>
        <v>0</v>
      </c>
      <c r="KK7">
        <f>月単位!Q97</f>
        <v>0</v>
      </c>
      <c r="KL7">
        <f>月単位!R97</f>
        <v>0</v>
      </c>
      <c r="KM7">
        <f>月単位!S97</f>
        <v>0</v>
      </c>
      <c r="KN7">
        <f>月単位!T97</f>
        <v>0</v>
      </c>
      <c r="KO7">
        <f>月単位!U97</f>
        <v>1</v>
      </c>
      <c r="KP7">
        <f>月単位!V97</f>
        <v>1</v>
      </c>
      <c r="KQ7">
        <f>月単位!W97</f>
        <v>0</v>
      </c>
      <c r="KR7">
        <f>月単位!X97</f>
        <v>0</v>
      </c>
      <c r="KS7">
        <f>月単位!Y97</f>
        <v>0</v>
      </c>
      <c r="KT7">
        <f>月単位!Z97</f>
        <v>0</v>
      </c>
      <c r="KU7">
        <f>月単位!AA97</f>
        <v>0</v>
      </c>
      <c r="KV7">
        <f>月単位!AB97</f>
        <v>1</v>
      </c>
      <c r="KW7">
        <f>月単位!AC97</f>
        <v>1</v>
      </c>
      <c r="KX7">
        <f>月単位!AD97</f>
        <v>0</v>
      </c>
      <c r="KY7">
        <f>月単位!AE97</f>
        <v>0</v>
      </c>
      <c r="KZ7">
        <f>月単位!AF97</f>
        <v>0</v>
      </c>
      <c r="LA7">
        <f>月単位!AG97</f>
        <v>0</v>
      </c>
      <c r="LB7">
        <f>月単位!C106</f>
        <v>0</v>
      </c>
      <c r="LC7">
        <f>月単位!D106</f>
        <v>0</v>
      </c>
      <c r="LD7">
        <f>月単位!E106</f>
        <v>1</v>
      </c>
      <c r="LE7">
        <f>月単位!F106</f>
        <v>1</v>
      </c>
      <c r="LF7">
        <f>月単位!G106</f>
        <v>0</v>
      </c>
      <c r="LG7">
        <f>月単位!H106</f>
        <v>0</v>
      </c>
      <c r="LH7">
        <f>月単位!I106</f>
        <v>0</v>
      </c>
      <c r="LI7">
        <f>月単位!J106</f>
        <v>0</v>
      </c>
      <c r="LJ7">
        <f>月単位!K106</f>
        <v>0</v>
      </c>
      <c r="LK7">
        <f>月単位!L106</f>
        <v>1</v>
      </c>
      <c r="LL7">
        <f>月単位!M106</f>
        <v>1</v>
      </c>
      <c r="LM7">
        <f>月単位!N106</f>
        <v>0</v>
      </c>
      <c r="LN7">
        <f>月単位!O106</f>
        <v>0</v>
      </c>
      <c r="LO7">
        <f>月単位!P106</f>
        <v>0</v>
      </c>
      <c r="LP7">
        <f>月単位!Q106</f>
        <v>0</v>
      </c>
      <c r="LQ7">
        <f>月単位!R106</f>
        <v>0</v>
      </c>
      <c r="LR7">
        <f>月単位!S106</f>
        <v>1</v>
      </c>
      <c r="LS7">
        <f>月単位!T106</f>
        <v>1</v>
      </c>
      <c r="LT7">
        <f>月単位!U106</f>
        <v>0</v>
      </c>
      <c r="LU7">
        <f>月単位!V106</f>
        <v>0</v>
      </c>
      <c r="LV7">
        <f>月単位!W106</f>
        <v>0</v>
      </c>
      <c r="LW7">
        <f>月単位!X106</f>
        <v>0</v>
      </c>
      <c r="LX7">
        <f>月単位!Y106</f>
        <v>0</v>
      </c>
      <c r="LY7">
        <f>月単位!Z106</f>
        <v>1</v>
      </c>
      <c r="LZ7">
        <f>月単位!AA106</f>
        <v>1</v>
      </c>
      <c r="MA7">
        <f>月単位!AB106</f>
        <v>0</v>
      </c>
      <c r="MB7">
        <f>月単位!AC106</f>
        <v>0</v>
      </c>
      <c r="MC7">
        <f>月単位!AD106</f>
        <v>0</v>
      </c>
      <c r="MD7">
        <f>月単位!AE106</f>
        <v>0</v>
      </c>
      <c r="ME7">
        <f>月単位!AF106</f>
        <v>0</v>
      </c>
      <c r="MF7">
        <f>月単位!AG106</f>
        <v>1</v>
      </c>
      <c r="MG7">
        <f>月単位!C115</f>
        <v>1</v>
      </c>
      <c r="MH7">
        <f>月単位!D115</f>
        <v>0</v>
      </c>
      <c r="MI7">
        <f>月単位!E115</f>
        <v>0</v>
      </c>
      <c r="MJ7">
        <f>月単位!F115</f>
        <v>0</v>
      </c>
      <c r="MK7">
        <f>月単位!G115</f>
        <v>0</v>
      </c>
      <c r="ML7">
        <f>月単位!H115</f>
        <v>0</v>
      </c>
      <c r="MM7">
        <f>月単位!I115</f>
        <v>1</v>
      </c>
      <c r="MN7">
        <f>月単位!J115</f>
        <v>1</v>
      </c>
      <c r="MO7">
        <f>月単位!K115</f>
        <v>0</v>
      </c>
      <c r="MP7">
        <f>月単位!L115</f>
        <v>0</v>
      </c>
      <c r="MQ7">
        <f>月単位!M115</f>
        <v>0</v>
      </c>
      <c r="MR7">
        <f>月単位!N115</f>
        <v>0</v>
      </c>
      <c r="MS7">
        <f>月単位!O115</f>
        <v>0</v>
      </c>
      <c r="MT7">
        <f>月単位!P115</f>
        <v>1</v>
      </c>
      <c r="MU7">
        <f>月単位!Q115</f>
        <v>1</v>
      </c>
      <c r="MV7">
        <f>月単位!R115</f>
        <v>0</v>
      </c>
      <c r="MW7">
        <f>月単位!S115</f>
        <v>0</v>
      </c>
      <c r="MX7">
        <f>月単位!T115</f>
        <v>0</v>
      </c>
      <c r="MY7">
        <f>月単位!U115</f>
        <v>0</v>
      </c>
      <c r="MZ7">
        <f>月単位!V115</f>
        <v>0</v>
      </c>
      <c r="NA7">
        <f>月単位!W115</f>
        <v>1</v>
      </c>
      <c r="NB7">
        <f>月単位!X115</f>
        <v>1</v>
      </c>
      <c r="NC7">
        <f>月単位!Y115</f>
        <v>0</v>
      </c>
      <c r="ND7">
        <f>月単位!Z115</f>
        <v>0</v>
      </c>
      <c r="NE7">
        <f>月単位!AA115</f>
        <v>0</v>
      </c>
      <c r="NF7">
        <f>月単位!AB115</f>
        <v>0</v>
      </c>
      <c r="NG7">
        <f>月単位!AC115</f>
        <v>0</v>
      </c>
      <c r="NH7">
        <f>月単位!AD115</f>
        <v>1</v>
      </c>
      <c r="NI7">
        <f>月単位!AE115</f>
        <v>1</v>
      </c>
      <c r="NJ7">
        <f>月単位!AF115</f>
        <v>0</v>
      </c>
      <c r="NK7">
        <f>月単位!AG115</f>
        <v>0</v>
      </c>
      <c r="NL7">
        <f>月単位!C124</f>
        <v>0</v>
      </c>
      <c r="NM7">
        <f>月単位!D124</f>
        <v>0</v>
      </c>
      <c r="NN7">
        <f>月単位!E124</f>
        <v>0</v>
      </c>
      <c r="NO7">
        <f>月単位!F124</f>
        <v>0</v>
      </c>
      <c r="NP7">
        <f>月単位!G124</f>
        <v>1</v>
      </c>
      <c r="NQ7">
        <f>月単位!H124</f>
        <v>1</v>
      </c>
      <c r="NR7">
        <f>月単位!I124</f>
        <v>0</v>
      </c>
      <c r="NS7">
        <f>月単位!J124</f>
        <v>0</v>
      </c>
      <c r="NT7">
        <f>月単位!K124</f>
        <v>0</v>
      </c>
      <c r="NU7">
        <f>月単位!L124</f>
        <v>0</v>
      </c>
      <c r="NV7">
        <f>月単位!M124</f>
        <v>0</v>
      </c>
      <c r="NW7">
        <f>月単位!N124</f>
        <v>1</v>
      </c>
      <c r="NX7">
        <f>月単位!O124</f>
        <v>1</v>
      </c>
      <c r="NY7">
        <f>月単位!P124</f>
        <v>0</v>
      </c>
      <c r="NZ7">
        <f>月単位!Q124</f>
        <v>0</v>
      </c>
      <c r="OA7">
        <f>月単位!R124</f>
        <v>0</v>
      </c>
      <c r="OB7">
        <f>月単位!S124</f>
        <v>0</v>
      </c>
      <c r="OC7">
        <f>月単位!T124</f>
        <v>0</v>
      </c>
      <c r="OD7">
        <f>月単位!U124</f>
        <v>1</v>
      </c>
      <c r="OE7">
        <f>月単位!V124</f>
        <v>1</v>
      </c>
      <c r="OF7">
        <f>月単位!W124</f>
        <v>0</v>
      </c>
      <c r="OG7">
        <f>月単位!X124</f>
        <v>0</v>
      </c>
      <c r="OH7">
        <f>月単位!Y124</f>
        <v>0</v>
      </c>
      <c r="OI7">
        <f>月単位!Z124</f>
        <v>0</v>
      </c>
      <c r="OJ7">
        <f>月単位!AA124</f>
        <v>0</v>
      </c>
      <c r="OK7">
        <f>月単位!AB124</f>
        <v>1</v>
      </c>
      <c r="OL7">
        <f>月単位!AC124</f>
        <v>1</v>
      </c>
      <c r="OM7">
        <f>月単位!AD124</f>
        <v>0</v>
      </c>
      <c r="ON7">
        <f>月単位!AE124</f>
        <v>0</v>
      </c>
      <c r="OO7">
        <f>月単位!AF124</f>
        <v>0</v>
      </c>
      <c r="OP7">
        <f>月単位!AG124</f>
        <v>0</v>
      </c>
      <c r="OQ7">
        <f>月単位!C133</f>
        <v>0</v>
      </c>
      <c r="OR7">
        <f>月単位!D133</f>
        <v>2</v>
      </c>
      <c r="OS7">
        <f>月単位!E133</f>
        <v>2</v>
      </c>
      <c r="OT7">
        <f>月単位!F133</f>
        <v>0</v>
      </c>
      <c r="OU7">
        <f>月単位!G133</f>
        <v>0</v>
      </c>
      <c r="OV7">
        <f>月単位!H133</f>
        <v>0</v>
      </c>
      <c r="OW7">
        <f>月単位!I133</f>
        <v>0</v>
      </c>
      <c r="OX7">
        <f>月単位!J133</f>
        <v>0</v>
      </c>
      <c r="OY7">
        <f>月単位!K133</f>
        <v>1</v>
      </c>
      <c r="OZ7">
        <f>月単位!L133</f>
        <v>1</v>
      </c>
      <c r="PA7">
        <f>月単位!M133</f>
        <v>0</v>
      </c>
      <c r="PB7">
        <f>月単位!N133</f>
        <v>0</v>
      </c>
      <c r="PC7">
        <f>月単位!O133</f>
        <v>0</v>
      </c>
      <c r="PD7">
        <f>月単位!P133</f>
        <v>0</v>
      </c>
      <c r="PE7">
        <f>月単位!Q133</f>
        <v>0</v>
      </c>
      <c r="PF7">
        <f>月単位!R133</f>
        <v>1</v>
      </c>
      <c r="PG7">
        <f>月単位!S133</f>
        <v>1</v>
      </c>
      <c r="PH7">
        <f>月単位!T133</f>
        <v>0</v>
      </c>
      <c r="PI7">
        <f>月単位!U133</f>
        <v>0</v>
      </c>
      <c r="PJ7">
        <f>月単位!V133</f>
        <v>0</v>
      </c>
      <c r="PK7">
        <f>月単位!W133</f>
        <v>0</v>
      </c>
      <c r="PL7">
        <f>月単位!X133</f>
        <v>0</v>
      </c>
      <c r="PM7">
        <f>月単位!Y133</f>
        <v>1</v>
      </c>
      <c r="PN7">
        <f>月単位!Z133</f>
        <v>1</v>
      </c>
      <c r="PO7">
        <f>月単位!AA133</f>
        <v>0</v>
      </c>
      <c r="PP7">
        <f>月単位!AB133</f>
        <v>0</v>
      </c>
      <c r="PQ7">
        <f>月単位!AC133</f>
        <v>0</v>
      </c>
      <c r="PR7">
        <f>月単位!AD133</f>
        <v>0</v>
      </c>
      <c r="PS7">
        <f>月単位!AE133</f>
        <v>0</v>
      </c>
      <c r="PT7">
        <f>月単位!AF133</f>
        <v>1</v>
      </c>
      <c r="PU7">
        <f>月単位!AG133</f>
        <v>1</v>
      </c>
      <c r="PV7">
        <f>月単位!C142</f>
        <v>0</v>
      </c>
      <c r="PW7">
        <f>月単位!D142</f>
        <v>0</v>
      </c>
      <c r="PX7">
        <f>月単位!E142</f>
        <v>0</v>
      </c>
      <c r="PY7">
        <f>月単位!F142</f>
        <v>0</v>
      </c>
      <c r="PZ7">
        <f>月単位!G142</f>
        <v>0</v>
      </c>
      <c r="QA7">
        <f>月単位!H142</f>
        <v>1</v>
      </c>
      <c r="QB7">
        <f>月単位!I142</f>
        <v>1</v>
      </c>
      <c r="QC7">
        <f>月単位!J142</f>
        <v>0</v>
      </c>
      <c r="QD7">
        <f>月単位!K142</f>
        <v>0</v>
      </c>
      <c r="QE7">
        <f>月単位!L142</f>
        <v>0</v>
      </c>
      <c r="QF7">
        <f>月単位!M142</f>
        <v>0</v>
      </c>
      <c r="QG7">
        <f>月単位!N142</f>
        <v>0</v>
      </c>
      <c r="QH7">
        <f>月単位!O142</f>
        <v>1</v>
      </c>
      <c r="QI7">
        <f>月単位!P142</f>
        <v>1</v>
      </c>
      <c r="QJ7">
        <f>月単位!Q142</f>
        <v>0</v>
      </c>
      <c r="QK7">
        <f>月単位!R142</f>
        <v>0</v>
      </c>
      <c r="QL7">
        <f>月単位!S142</f>
        <v>0</v>
      </c>
      <c r="QM7">
        <f>月単位!T142</f>
        <v>0</v>
      </c>
      <c r="QN7">
        <f>月単位!U142</f>
        <v>0</v>
      </c>
      <c r="QO7">
        <f>月単位!V142</f>
        <v>1</v>
      </c>
      <c r="QP7">
        <f>月単位!W142</f>
        <v>1</v>
      </c>
      <c r="QQ7">
        <f>月単位!X142</f>
        <v>0</v>
      </c>
      <c r="QR7">
        <f>月単位!Y142</f>
        <v>0</v>
      </c>
      <c r="QS7">
        <f>月単位!Z142</f>
        <v>0</v>
      </c>
      <c r="QT7">
        <f>月単位!AA142</f>
        <v>0</v>
      </c>
      <c r="QU7">
        <f>月単位!AB142</f>
        <v>0</v>
      </c>
      <c r="QV7">
        <f>月単位!AC142</f>
        <v>1</v>
      </c>
      <c r="QW7">
        <f>月単位!AD142</f>
        <v>1</v>
      </c>
      <c r="QX7">
        <f>月単位!AE142</f>
        <v>0</v>
      </c>
      <c r="QY7">
        <f>月単位!AF142</f>
        <v>0</v>
      </c>
      <c r="QZ7">
        <f>月単位!AG142</f>
        <v>0</v>
      </c>
      <c r="RA7">
        <f>月単位!C151</f>
        <v>0</v>
      </c>
      <c r="RB7">
        <f>月単位!D151</f>
        <v>0</v>
      </c>
      <c r="RC7">
        <f>月単位!E151</f>
        <v>0</v>
      </c>
      <c r="RD7">
        <f>月単位!F151</f>
        <v>0</v>
      </c>
      <c r="RE7">
        <f>月単位!G151</f>
        <v>0</v>
      </c>
      <c r="RF7">
        <f>月単位!H151</f>
        <v>1</v>
      </c>
      <c r="RG7">
        <f>月単位!I151</f>
        <v>1</v>
      </c>
      <c r="RH7">
        <f>月単位!J151</f>
        <v>0</v>
      </c>
      <c r="RI7">
        <f>月単位!K151</f>
        <v>0</v>
      </c>
      <c r="RJ7">
        <f>月単位!L151</f>
        <v>0</v>
      </c>
      <c r="RK7">
        <f>月単位!M151</f>
        <v>0</v>
      </c>
      <c r="RL7">
        <f>月単位!N151</f>
        <v>0</v>
      </c>
      <c r="RM7">
        <f>月単位!O151</f>
        <v>1</v>
      </c>
      <c r="RN7">
        <f>月単位!P151</f>
        <v>1</v>
      </c>
      <c r="RO7">
        <f>月単位!Q151</f>
        <v>0</v>
      </c>
      <c r="RP7">
        <f>月単位!R151</f>
        <v>0</v>
      </c>
      <c r="RQ7">
        <f>月単位!S151</f>
        <v>0</v>
      </c>
      <c r="RR7">
        <f>月単位!T151</f>
        <v>0</v>
      </c>
      <c r="RS7">
        <f>月単位!U151</f>
        <v>0</v>
      </c>
      <c r="RT7">
        <f>月単位!V151</f>
        <v>1</v>
      </c>
      <c r="RU7">
        <f>月単位!W151</f>
        <v>1</v>
      </c>
      <c r="RV7">
        <f>月単位!X151</f>
        <v>0</v>
      </c>
      <c r="RW7">
        <f>月単位!Y151</f>
        <v>0</v>
      </c>
      <c r="RX7">
        <f>月単位!Z151</f>
        <v>0</v>
      </c>
      <c r="RY7">
        <f>月単位!AA151</f>
        <v>0</v>
      </c>
      <c r="RZ7">
        <f>月単位!AB151</f>
        <v>0</v>
      </c>
      <c r="SA7">
        <f>月単位!AC151</f>
        <v>1</v>
      </c>
      <c r="SB7">
        <f>月単位!AD151</f>
        <v>1</v>
      </c>
      <c r="SC7">
        <f>月単位!AE151</f>
        <v>0</v>
      </c>
      <c r="SD7">
        <f>月単位!AF151</f>
        <v>0</v>
      </c>
      <c r="SE7">
        <f>月単位!AG151</f>
        <v>0</v>
      </c>
      <c r="SF7">
        <f>月単位!C160</f>
        <v>0</v>
      </c>
      <c r="SG7">
        <f>月単位!D160</f>
        <v>0</v>
      </c>
      <c r="SH7">
        <f>月単位!E160</f>
        <v>1</v>
      </c>
      <c r="SI7">
        <f>月単位!F160</f>
        <v>1</v>
      </c>
      <c r="SJ7">
        <f>月単位!G160</f>
        <v>0</v>
      </c>
      <c r="SK7">
        <f>月単位!H160</f>
        <v>0</v>
      </c>
      <c r="SL7">
        <f>月単位!I160</f>
        <v>0</v>
      </c>
      <c r="SM7">
        <f>月単位!J160</f>
        <v>0</v>
      </c>
      <c r="SN7">
        <f>月単位!K160</f>
        <v>0</v>
      </c>
      <c r="SO7">
        <f>月単位!L160</f>
        <v>1</v>
      </c>
      <c r="SP7">
        <f>月単位!M160</f>
        <v>1</v>
      </c>
      <c r="SQ7">
        <f>月単位!N160</f>
        <v>0</v>
      </c>
      <c r="SR7">
        <f>月単位!O160</f>
        <v>0</v>
      </c>
      <c r="SS7">
        <f>月単位!P160</f>
        <v>0</v>
      </c>
      <c r="ST7">
        <f>月単位!Q160</f>
        <v>0</v>
      </c>
      <c r="SU7">
        <f>月単位!R160</f>
        <v>0</v>
      </c>
      <c r="SV7">
        <f>月単位!S160</f>
        <v>1</v>
      </c>
      <c r="SW7">
        <f>月単位!T160</f>
        <v>1</v>
      </c>
      <c r="SX7">
        <f>月単位!U160</f>
        <v>0</v>
      </c>
      <c r="SY7">
        <f>月単位!V160</f>
        <v>0</v>
      </c>
      <c r="SZ7">
        <f>月単位!W160</f>
        <v>0</v>
      </c>
      <c r="TA7">
        <f>月単位!X160</f>
        <v>0</v>
      </c>
      <c r="TB7">
        <f>月単位!Y160</f>
        <v>0</v>
      </c>
      <c r="TC7">
        <f>月単位!Z160</f>
        <v>1</v>
      </c>
      <c r="TD7">
        <f>月単位!AA160</f>
        <v>1</v>
      </c>
      <c r="TE7">
        <f>月単位!AB160</f>
        <v>0</v>
      </c>
      <c r="TF7">
        <f>月単位!AC160</f>
        <v>0</v>
      </c>
      <c r="TG7">
        <f>月単位!AD160</f>
        <v>0</v>
      </c>
      <c r="TH7">
        <f>月単位!AE160</f>
        <v>0</v>
      </c>
      <c r="TI7">
        <f>月単位!AF160</f>
        <v>0</v>
      </c>
      <c r="TJ7">
        <f>月単位!AG160</f>
        <v>0</v>
      </c>
      <c r="TK7">
        <f>月単位!C169</f>
        <v>1</v>
      </c>
      <c r="TL7">
        <f>月単位!D169</f>
        <v>1</v>
      </c>
      <c r="TM7">
        <f>月単位!E169</f>
        <v>0</v>
      </c>
      <c r="TN7">
        <f>月単位!F169</f>
        <v>0</v>
      </c>
      <c r="TO7">
        <f>月単位!G169</f>
        <v>0</v>
      </c>
      <c r="TP7">
        <f>月単位!H169</f>
        <v>0</v>
      </c>
      <c r="TQ7">
        <f>月単位!I169</f>
        <v>0</v>
      </c>
      <c r="TR7">
        <f>月単位!J169</f>
        <v>1</v>
      </c>
      <c r="TS7">
        <f>月単位!K169</f>
        <v>1</v>
      </c>
      <c r="TT7">
        <f>月単位!L169</f>
        <v>0</v>
      </c>
      <c r="TU7">
        <f>月単位!M169</f>
        <v>0</v>
      </c>
      <c r="TV7">
        <f>月単位!N169</f>
        <v>0</v>
      </c>
      <c r="TW7">
        <f>月単位!O169</f>
        <v>0</v>
      </c>
      <c r="TX7">
        <f>月単位!P169</f>
        <v>0</v>
      </c>
      <c r="TY7">
        <f>月単位!Q169</f>
        <v>1</v>
      </c>
      <c r="TZ7">
        <f>月単位!R169</f>
        <v>1</v>
      </c>
      <c r="UA7">
        <f>月単位!S169</f>
        <v>0</v>
      </c>
      <c r="UB7">
        <f>月単位!T169</f>
        <v>0</v>
      </c>
      <c r="UC7">
        <f>月単位!U169</f>
        <v>0</v>
      </c>
      <c r="UD7">
        <f>月単位!V169</f>
        <v>0</v>
      </c>
      <c r="UE7">
        <f>月単位!W169</f>
        <v>0</v>
      </c>
      <c r="UF7">
        <f>月単位!X169</f>
        <v>1</v>
      </c>
      <c r="UG7">
        <f>月単位!Y169</f>
        <v>1</v>
      </c>
      <c r="UH7">
        <f>月単位!Z169</f>
        <v>0</v>
      </c>
      <c r="UI7">
        <f>月単位!AA169</f>
        <v>0</v>
      </c>
      <c r="UJ7">
        <f>月単位!AB169</f>
        <v>0</v>
      </c>
      <c r="UK7">
        <f>月単位!AC169</f>
        <v>0</v>
      </c>
      <c r="UL7">
        <f>月単位!AD169</f>
        <v>0</v>
      </c>
      <c r="UM7">
        <f>月単位!AE169</f>
        <v>1</v>
      </c>
      <c r="UN7">
        <f>月単位!AF169</f>
        <v>1</v>
      </c>
      <c r="UO7">
        <f>月単位!AG169</f>
        <v>0</v>
      </c>
      <c r="UP7">
        <f>月単位!C178</f>
        <v>0</v>
      </c>
      <c r="UQ7">
        <f>月単位!D178</f>
        <v>0</v>
      </c>
      <c r="UR7">
        <f>月単位!E178</f>
        <v>0</v>
      </c>
      <c r="US7">
        <f>月単位!F178</f>
        <v>0</v>
      </c>
      <c r="UT7">
        <f>月単位!G178</f>
        <v>1</v>
      </c>
      <c r="UU7">
        <f>月単位!H178</f>
        <v>1</v>
      </c>
      <c r="UV7">
        <f>月単位!I178</f>
        <v>0</v>
      </c>
      <c r="UW7">
        <f>月単位!J178</f>
        <v>0</v>
      </c>
      <c r="UX7">
        <f>月単位!K178</f>
        <v>0</v>
      </c>
      <c r="UY7">
        <f>月単位!L178</f>
        <v>0</v>
      </c>
      <c r="UZ7">
        <f>月単位!M178</f>
        <v>0</v>
      </c>
      <c r="VA7">
        <f>月単位!N178</f>
        <v>1</v>
      </c>
      <c r="VB7">
        <f>月単位!O178</f>
        <v>1</v>
      </c>
      <c r="VC7">
        <f>月単位!P178</f>
        <v>0</v>
      </c>
      <c r="VD7">
        <f>月単位!Q178</f>
        <v>0</v>
      </c>
      <c r="VE7">
        <f>月単位!R178</f>
        <v>0</v>
      </c>
      <c r="VF7">
        <f>月単位!S178</f>
        <v>0</v>
      </c>
      <c r="VG7">
        <f>月単位!T178</f>
        <v>0</v>
      </c>
      <c r="VH7">
        <f>月単位!U178</f>
        <v>1</v>
      </c>
      <c r="VI7">
        <f>月単位!V178</f>
        <v>1</v>
      </c>
      <c r="VJ7">
        <f>月単位!W178</f>
        <v>0</v>
      </c>
      <c r="VK7">
        <f>月単位!X178</f>
        <v>0</v>
      </c>
      <c r="VL7">
        <f>月単位!Y178</f>
        <v>0</v>
      </c>
      <c r="VM7">
        <f>月単位!Z178</f>
        <v>0</v>
      </c>
      <c r="VN7">
        <f>月単位!AA178</f>
        <v>0</v>
      </c>
      <c r="VO7">
        <f>月単位!AB178</f>
        <v>1</v>
      </c>
      <c r="VP7">
        <f>月単位!AC178</f>
        <v>1</v>
      </c>
      <c r="VQ7">
        <f>月単位!AD178</f>
        <v>0</v>
      </c>
      <c r="VR7">
        <f>月単位!AE178</f>
        <v>0</v>
      </c>
      <c r="VS7">
        <f>月単位!AF178</f>
        <v>0</v>
      </c>
      <c r="VT7">
        <f>月単位!AG178</f>
        <v>0</v>
      </c>
      <c r="VU7">
        <f>月単位!C187</f>
        <v>0</v>
      </c>
      <c r="VV7">
        <f>月単位!D187</f>
        <v>0</v>
      </c>
      <c r="VW7">
        <f>月単位!E187</f>
        <v>1</v>
      </c>
      <c r="VX7">
        <f>月単位!F187</f>
        <v>1</v>
      </c>
      <c r="VY7">
        <f>月単位!G187</f>
        <v>0</v>
      </c>
      <c r="VZ7">
        <f>月単位!H187</f>
        <v>0</v>
      </c>
      <c r="WA7">
        <f>月単位!I187</f>
        <v>0</v>
      </c>
      <c r="WB7">
        <f>月単位!J187</f>
        <v>0</v>
      </c>
      <c r="WC7">
        <f>月単位!K187</f>
        <v>0</v>
      </c>
      <c r="WD7">
        <f>月単位!L187</f>
        <v>1</v>
      </c>
      <c r="WE7">
        <f>月単位!M187</f>
        <v>1</v>
      </c>
      <c r="WF7">
        <f>月単位!N187</f>
        <v>0</v>
      </c>
      <c r="WG7">
        <f>月単位!O187</f>
        <v>0</v>
      </c>
      <c r="WH7">
        <f>月単位!P187</f>
        <v>0</v>
      </c>
      <c r="WI7">
        <f>月単位!Q187</f>
        <v>0</v>
      </c>
      <c r="WJ7">
        <f>月単位!R187</f>
        <v>0</v>
      </c>
      <c r="WK7">
        <f>月単位!S187</f>
        <v>1</v>
      </c>
      <c r="WL7">
        <f>月単位!T187</f>
        <v>1</v>
      </c>
      <c r="WM7">
        <f>月単位!U187</f>
        <v>0</v>
      </c>
      <c r="WN7">
        <f>月単位!V187</f>
        <v>0</v>
      </c>
      <c r="WO7">
        <f>月単位!W187</f>
        <v>0</v>
      </c>
      <c r="WP7">
        <f>月単位!X187</f>
        <v>0</v>
      </c>
      <c r="WQ7">
        <f>月単位!Y187</f>
        <v>0</v>
      </c>
      <c r="WR7">
        <f>月単位!Z187</f>
        <v>1</v>
      </c>
      <c r="WS7">
        <f>月単位!AA187</f>
        <v>1</v>
      </c>
      <c r="WT7">
        <f>月単位!AB187</f>
        <v>0</v>
      </c>
      <c r="WU7">
        <f>月単位!AC187</f>
        <v>0</v>
      </c>
      <c r="WV7">
        <f>月単位!AD187</f>
        <v>0</v>
      </c>
      <c r="WW7">
        <f>月単位!AE187</f>
        <v>0</v>
      </c>
      <c r="WX7">
        <f>月単位!AF187</f>
        <v>0</v>
      </c>
      <c r="WY7">
        <f>月単位!AG187</f>
        <v>1</v>
      </c>
      <c r="WZ7">
        <f>月単位!C196</f>
        <v>1</v>
      </c>
      <c r="XA7">
        <f>月単位!D196</f>
        <v>0</v>
      </c>
      <c r="XB7">
        <f>月単位!E196</f>
        <v>0</v>
      </c>
      <c r="XC7">
        <f>月単位!F196</f>
        <v>0</v>
      </c>
      <c r="XD7">
        <f>月単位!G196</f>
        <v>0</v>
      </c>
      <c r="XE7">
        <f>月単位!H196</f>
        <v>0</v>
      </c>
      <c r="XF7">
        <f>月単位!I196</f>
        <v>1</v>
      </c>
      <c r="XG7">
        <f>月単位!J196</f>
        <v>1</v>
      </c>
      <c r="XH7">
        <f>月単位!K196</f>
        <v>0</v>
      </c>
      <c r="XI7">
        <f>月単位!L196</f>
        <v>0</v>
      </c>
      <c r="XJ7">
        <f>月単位!M196</f>
        <v>0</v>
      </c>
      <c r="XK7">
        <f>月単位!N196</f>
        <v>0</v>
      </c>
      <c r="XL7">
        <f>月単位!O196</f>
        <v>0</v>
      </c>
      <c r="XM7">
        <f>月単位!P196</f>
        <v>2</v>
      </c>
      <c r="XN7">
        <f>月単位!Q196</f>
        <v>2</v>
      </c>
      <c r="XO7">
        <f>月単位!R196</f>
        <v>0</v>
      </c>
      <c r="XP7">
        <f>月単位!S196</f>
        <v>0</v>
      </c>
      <c r="XQ7">
        <f>月単位!T196</f>
        <v>0</v>
      </c>
      <c r="XR7">
        <f>月単位!U196</f>
        <v>0</v>
      </c>
      <c r="XS7">
        <f>月単位!V196</f>
        <v>0</v>
      </c>
      <c r="XT7">
        <f>月単位!W196</f>
        <v>1</v>
      </c>
      <c r="XU7">
        <f>月単位!X196</f>
        <v>1</v>
      </c>
      <c r="XV7">
        <f>月単位!Y196</f>
        <v>0</v>
      </c>
      <c r="XW7">
        <f>月単位!Z196</f>
        <v>0</v>
      </c>
      <c r="XX7">
        <f>月単位!AA196</f>
        <v>0</v>
      </c>
      <c r="XY7">
        <f>月単位!AB196</f>
        <v>0</v>
      </c>
      <c r="XZ7">
        <f>月単位!AC196</f>
        <v>0</v>
      </c>
      <c r="YA7">
        <f>月単位!AD196</f>
        <v>1</v>
      </c>
      <c r="YB7">
        <f>月単位!AE196</f>
        <v>1</v>
      </c>
      <c r="YC7">
        <f>月単位!AF196</f>
        <v>0</v>
      </c>
      <c r="YD7">
        <f>月単位!AG196</f>
        <v>0</v>
      </c>
      <c r="YE7">
        <f>月単位!C205</f>
        <v>0</v>
      </c>
      <c r="YF7">
        <f>月単位!D205</f>
        <v>0</v>
      </c>
      <c r="YG7">
        <f>月単位!E205</f>
        <v>0</v>
      </c>
      <c r="YH7">
        <f>月単位!F205</f>
        <v>1</v>
      </c>
      <c r="YI7">
        <f>月単位!G205</f>
        <v>1</v>
      </c>
      <c r="YJ7">
        <f>月単位!H205</f>
        <v>0</v>
      </c>
      <c r="YK7">
        <f>月単位!I205</f>
        <v>0</v>
      </c>
      <c r="YL7">
        <f>月単位!J205</f>
        <v>0</v>
      </c>
      <c r="YM7">
        <f>月単位!K205</f>
        <v>0</v>
      </c>
      <c r="YN7">
        <f>月単位!L205</f>
        <v>0</v>
      </c>
      <c r="YO7">
        <f>月単位!M205</f>
        <v>1</v>
      </c>
      <c r="YP7">
        <f>月単位!N205</f>
        <v>1</v>
      </c>
      <c r="YQ7">
        <f>月単位!O205</f>
        <v>0</v>
      </c>
      <c r="YR7">
        <f>月単位!P205</f>
        <v>0</v>
      </c>
      <c r="YS7">
        <f>月単位!Q205</f>
        <v>0</v>
      </c>
      <c r="YT7">
        <f>月単位!R205</f>
        <v>0</v>
      </c>
      <c r="YU7">
        <f>月単位!S205</f>
        <v>0</v>
      </c>
      <c r="YV7">
        <f>月単位!T205</f>
        <v>1</v>
      </c>
      <c r="YW7">
        <f>月単位!U205</f>
        <v>1</v>
      </c>
      <c r="YX7">
        <f>月単位!V205</f>
        <v>0</v>
      </c>
      <c r="YY7">
        <f>月単位!W205</f>
        <v>0</v>
      </c>
      <c r="YZ7">
        <f>月単位!X205</f>
        <v>0</v>
      </c>
      <c r="ZA7">
        <f>月単位!Y205</f>
        <v>0</v>
      </c>
      <c r="ZB7">
        <f>月単位!Z205</f>
        <v>0</v>
      </c>
      <c r="ZC7">
        <f>月単位!AA205</f>
        <v>1</v>
      </c>
      <c r="ZD7">
        <f>月単位!AB205</f>
        <v>1</v>
      </c>
      <c r="ZE7">
        <f>月単位!AC205</f>
        <v>0</v>
      </c>
      <c r="ZF7">
        <f>月単位!AD205</f>
        <v>0</v>
      </c>
      <c r="ZG7">
        <f>月単位!AE205</f>
        <v>0</v>
      </c>
      <c r="ZH7">
        <f>月単位!AF205</f>
        <v>0</v>
      </c>
      <c r="ZI7">
        <f>月単位!AG205</f>
        <v>0</v>
      </c>
      <c r="ZJ7">
        <f>月単位!AH205</f>
        <v>0</v>
      </c>
      <c r="ZK7">
        <f>月単位!AI205</f>
        <v>0</v>
      </c>
      <c r="ZL7">
        <f>月単位!AJ205</f>
        <v>0</v>
      </c>
      <c r="ZM7">
        <f>月単位!AK205</f>
        <v>0</v>
      </c>
      <c r="ZN7">
        <f>月単位!AL205</f>
        <v>0</v>
      </c>
      <c r="ZO7">
        <f>月単位!AM205</f>
        <v>0</v>
      </c>
      <c r="ZP7">
        <f>月単位!AN205</f>
        <v>0</v>
      </c>
      <c r="ZQ7">
        <f>月単位!AO205</f>
        <v>0</v>
      </c>
      <c r="ZR7">
        <f>月単位!AP205</f>
        <v>0</v>
      </c>
      <c r="ZS7">
        <f>月単位!AQ205</f>
        <v>0</v>
      </c>
      <c r="ZT7">
        <f>月単位!AR205</f>
        <v>0</v>
      </c>
      <c r="ZU7">
        <f>月単位!AS205</f>
        <v>0</v>
      </c>
      <c r="ZV7">
        <f>月単位!AT205</f>
        <v>0</v>
      </c>
      <c r="ZW7">
        <f>月単位!AU205</f>
        <v>0</v>
      </c>
      <c r="ZX7">
        <f>月単位!AV205</f>
        <v>0</v>
      </c>
      <c r="ZY7">
        <f>月単位!AW205</f>
        <v>0</v>
      </c>
      <c r="ZZ7">
        <f>月単位!AX205</f>
        <v>0</v>
      </c>
      <c r="AAA7">
        <f>月単位!AY205</f>
        <v>0</v>
      </c>
      <c r="AAB7">
        <f>月単位!AZ205</f>
        <v>0</v>
      </c>
      <c r="AAC7">
        <f>月単位!BA205</f>
        <v>0</v>
      </c>
      <c r="AAD7">
        <f>月単位!BB205</f>
        <v>0</v>
      </c>
      <c r="AAE7">
        <f>月単位!BC205</f>
        <v>0</v>
      </c>
      <c r="AAF7">
        <f>月単位!BD205</f>
        <v>0</v>
      </c>
      <c r="AAG7">
        <f>月単位!BE205</f>
        <v>0</v>
      </c>
      <c r="AAH7">
        <f>月単位!BF205</f>
        <v>0</v>
      </c>
      <c r="AAI7">
        <f>月単位!BG205</f>
        <v>0</v>
      </c>
      <c r="AAJ7">
        <f>月単位!BH205</f>
        <v>0</v>
      </c>
      <c r="AAK7">
        <f>月単位!BI205</f>
        <v>0</v>
      </c>
      <c r="AAL7">
        <f>月単位!BJ205</f>
        <v>0</v>
      </c>
      <c r="AAM7">
        <f>月単位!BK205</f>
        <v>0</v>
      </c>
      <c r="AAN7">
        <f>月単位!BL205</f>
        <v>0</v>
      </c>
    </row>
    <row r="8" spans="1:716">
      <c r="A8" s="196"/>
      <c r="B8" s="196"/>
      <c r="C8" s="196"/>
      <c r="D8" s="196"/>
      <c r="E8" s="196"/>
      <c r="F8" s="196"/>
      <c r="G8" s="196"/>
      <c r="H8" s="196"/>
      <c r="I8" s="196"/>
      <c r="J8" s="196"/>
      <c r="K8" s="196"/>
      <c r="L8" s="196"/>
      <c r="M8" s="196"/>
      <c r="N8" s="196"/>
      <c r="O8" s="196"/>
      <c r="P8" s="196"/>
      <c r="Q8" s="196"/>
      <c r="R8" s="196"/>
      <c r="S8" s="196"/>
      <c r="T8" s="196"/>
      <c r="U8" s="196"/>
      <c r="V8" s="196"/>
      <c r="W8" s="196"/>
      <c r="X8" s="196"/>
      <c r="Y8" s="196"/>
      <c r="Z8" s="196"/>
      <c r="AA8" s="196"/>
      <c r="AB8" s="196"/>
      <c r="AC8" s="196"/>
      <c r="AD8" s="196"/>
      <c r="AE8" s="196"/>
      <c r="AF8" s="196"/>
      <c r="AG8" s="196"/>
      <c r="AH8" s="196"/>
      <c r="AI8" s="196"/>
      <c r="AJ8" s="196"/>
      <c r="AK8" s="196"/>
      <c r="AL8" s="196"/>
      <c r="AM8" s="196"/>
      <c r="AN8" s="196"/>
      <c r="AO8" s="196"/>
      <c r="AP8" s="196"/>
      <c r="AQ8" s="196"/>
      <c r="AR8" s="196"/>
      <c r="AS8" s="196"/>
      <c r="AT8" s="196"/>
      <c r="AU8" s="196"/>
      <c r="AV8" s="196"/>
      <c r="AW8" s="196"/>
      <c r="AX8" s="196"/>
      <c r="AY8" s="196"/>
      <c r="AZ8" s="196"/>
      <c r="BA8" s="196"/>
      <c r="BB8" s="196"/>
      <c r="BC8" s="196"/>
      <c r="BD8" s="196"/>
      <c r="BE8" s="196"/>
      <c r="BF8" s="196"/>
      <c r="BG8" s="196"/>
      <c r="BH8" s="196"/>
      <c r="BI8" s="196"/>
      <c r="BJ8" s="196"/>
      <c r="BK8" s="196"/>
      <c r="BL8" s="196"/>
      <c r="BM8" s="196"/>
      <c r="BN8" s="196"/>
      <c r="BO8" s="196"/>
      <c r="BP8" s="196"/>
      <c r="BQ8" s="196"/>
      <c r="BR8" s="196"/>
      <c r="BS8" s="196"/>
      <c r="BT8" s="196"/>
      <c r="BU8" s="196"/>
      <c r="BV8" s="196"/>
      <c r="BW8" s="196"/>
      <c r="BX8" s="196"/>
      <c r="BY8" s="196"/>
      <c r="BZ8" s="196"/>
      <c r="CA8" s="196"/>
      <c r="CB8" s="196"/>
      <c r="CC8" s="196"/>
      <c r="CD8" s="196"/>
      <c r="CE8" s="196"/>
      <c r="CF8" s="196"/>
      <c r="CG8" s="196"/>
      <c r="CH8" s="196"/>
      <c r="CI8" s="196"/>
      <c r="CJ8" s="196"/>
      <c r="CK8" s="196"/>
      <c r="CL8" s="196"/>
      <c r="CM8" s="196"/>
      <c r="CN8" s="196"/>
      <c r="CO8" s="196"/>
      <c r="CP8" s="196"/>
      <c r="CQ8" s="196"/>
      <c r="CR8" s="196"/>
      <c r="CS8" s="196"/>
      <c r="CT8" s="196"/>
      <c r="CU8" s="196"/>
      <c r="CV8" s="196"/>
      <c r="CW8" s="196"/>
      <c r="CX8" s="196"/>
      <c r="CY8" s="196"/>
      <c r="CZ8" s="196"/>
      <c r="DA8" s="196"/>
      <c r="DB8" s="196"/>
      <c r="DC8" s="196"/>
      <c r="DD8" s="196"/>
      <c r="DE8" s="196"/>
      <c r="DF8" s="196"/>
      <c r="DG8" s="196"/>
      <c r="DH8" s="196"/>
      <c r="DI8" s="196"/>
      <c r="DJ8" s="196"/>
      <c r="DK8" s="196"/>
      <c r="DL8" s="196"/>
      <c r="DM8" s="196"/>
      <c r="DN8" s="196"/>
      <c r="DO8" s="196"/>
      <c r="DP8" s="196"/>
      <c r="DQ8" s="196"/>
      <c r="DR8" s="196"/>
      <c r="DS8" s="196"/>
      <c r="DT8" s="196"/>
      <c r="DU8" s="196"/>
      <c r="DV8" s="196"/>
      <c r="DW8" s="196"/>
      <c r="DX8" s="196"/>
      <c r="DY8" s="196"/>
      <c r="DZ8" s="196"/>
      <c r="EA8" s="196"/>
      <c r="EB8" s="196"/>
      <c r="EC8" s="196"/>
      <c r="ED8" s="196"/>
      <c r="EE8" s="196"/>
      <c r="EF8" s="196"/>
      <c r="EG8" s="196"/>
      <c r="EH8" s="196"/>
      <c r="EI8" s="196"/>
      <c r="EJ8" s="196"/>
      <c r="EK8" s="196"/>
      <c r="EL8" s="196"/>
      <c r="EM8" s="196"/>
      <c r="EN8" s="196"/>
      <c r="EO8" s="196"/>
      <c r="EP8" s="196"/>
      <c r="EQ8" s="196"/>
      <c r="ER8" s="196"/>
      <c r="ES8" s="196"/>
      <c r="ET8" s="196"/>
      <c r="EU8" s="196"/>
      <c r="EV8" s="196"/>
      <c r="EW8" s="196"/>
      <c r="EX8" s="196"/>
      <c r="EY8" s="196"/>
      <c r="EZ8" s="196"/>
      <c r="FA8" s="196"/>
      <c r="FB8" s="196"/>
      <c r="FC8" s="196"/>
      <c r="FD8" s="196"/>
      <c r="FE8" s="196"/>
      <c r="FF8" s="196"/>
      <c r="FG8" s="196"/>
      <c r="FH8" s="196"/>
      <c r="FI8" s="196"/>
      <c r="FJ8" s="196"/>
      <c r="FK8" s="196"/>
      <c r="FL8" s="196"/>
      <c r="FM8" s="196"/>
      <c r="FN8" s="196"/>
      <c r="FO8" s="196"/>
      <c r="FP8" s="196"/>
      <c r="FQ8" s="196"/>
      <c r="FR8" s="196"/>
      <c r="FS8" s="196"/>
      <c r="FT8" s="196"/>
      <c r="FU8" s="196"/>
      <c r="FV8" s="196"/>
      <c r="FW8" s="196"/>
      <c r="FX8" s="196"/>
      <c r="FY8" s="196"/>
      <c r="FZ8" s="196"/>
      <c r="GA8" s="196"/>
      <c r="GB8" s="196"/>
      <c r="GC8" s="196"/>
      <c r="GD8" s="196"/>
      <c r="GE8" s="196"/>
      <c r="GF8" s="196"/>
      <c r="GG8" s="196"/>
      <c r="GH8" s="196"/>
      <c r="GI8" s="196"/>
      <c r="GJ8" s="196"/>
      <c r="GK8" s="196"/>
      <c r="GL8" s="196"/>
      <c r="GM8" s="196"/>
      <c r="GN8" s="196"/>
      <c r="GO8" s="196"/>
      <c r="GP8" s="196"/>
      <c r="GQ8" s="196"/>
      <c r="GR8" s="196"/>
      <c r="GS8" s="196"/>
      <c r="GT8" s="196"/>
      <c r="GU8" s="196"/>
      <c r="GV8" s="196"/>
      <c r="GW8" s="196"/>
      <c r="GX8" s="196"/>
      <c r="GY8" s="196"/>
      <c r="GZ8" s="196"/>
      <c r="HA8" s="196"/>
      <c r="HB8" s="196"/>
      <c r="HC8" s="196"/>
      <c r="HD8" s="196"/>
      <c r="HE8" s="196"/>
      <c r="HF8" s="196"/>
      <c r="HG8" s="196"/>
      <c r="HH8" s="196"/>
      <c r="HI8" s="196"/>
      <c r="HJ8" s="196"/>
      <c r="HK8" s="196"/>
      <c r="HL8" s="196"/>
      <c r="HM8" s="196"/>
      <c r="HN8" s="196"/>
      <c r="HO8" s="196"/>
      <c r="HP8" s="196"/>
      <c r="HQ8" s="196"/>
      <c r="HR8" s="196"/>
      <c r="HS8" s="196"/>
      <c r="HT8" s="196"/>
      <c r="HU8" s="196"/>
      <c r="HV8" s="196"/>
      <c r="HW8" s="196"/>
      <c r="HX8" s="196"/>
      <c r="HY8" s="196"/>
      <c r="HZ8" s="196"/>
      <c r="IA8" s="196"/>
      <c r="IB8" s="196"/>
      <c r="IC8" s="196"/>
      <c r="ID8" s="196"/>
      <c r="IE8" s="196"/>
      <c r="IF8" s="196"/>
      <c r="IG8" s="196"/>
      <c r="IH8" s="196"/>
      <c r="II8" s="196"/>
      <c r="IJ8" s="196"/>
      <c r="IK8" s="196"/>
      <c r="IL8" s="196"/>
      <c r="IM8" s="196"/>
      <c r="IN8" s="196"/>
      <c r="IO8" s="196"/>
      <c r="IP8" s="196"/>
      <c r="IQ8" s="196"/>
      <c r="IR8" s="196"/>
      <c r="IS8" s="196"/>
      <c r="IT8" s="196"/>
      <c r="IU8" s="196"/>
      <c r="IV8" s="196"/>
      <c r="IW8" s="196"/>
      <c r="IX8" s="196"/>
      <c r="IY8" s="196"/>
      <c r="IZ8" s="196"/>
      <c r="JA8" s="196"/>
      <c r="JB8" s="196"/>
      <c r="JC8" s="196"/>
      <c r="JD8" s="196"/>
      <c r="JE8" s="196"/>
      <c r="JF8" s="196"/>
      <c r="JG8" s="196"/>
      <c r="JH8" s="196"/>
      <c r="JI8" s="196"/>
      <c r="JJ8" s="196"/>
      <c r="JK8" s="196"/>
      <c r="JL8" s="196"/>
      <c r="JM8" s="196"/>
      <c r="JN8" s="196"/>
      <c r="JO8" s="196"/>
      <c r="JP8" s="196"/>
      <c r="JQ8" s="196"/>
      <c r="JR8" s="196"/>
      <c r="JS8" s="196"/>
      <c r="JT8" s="196"/>
      <c r="JU8" s="196"/>
      <c r="JV8" s="196"/>
      <c r="JW8" s="196"/>
      <c r="JX8" s="196"/>
      <c r="JY8" s="196"/>
      <c r="JZ8" s="196"/>
      <c r="KA8" s="196"/>
      <c r="KB8" s="196"/>
      <c r="KC8" s="196"/>
      <c r="KD8" s="196"/>
      <c r="KE8" s="196"/>
      <c r="KF8" s="196"/>
      <c r="KG8" s="196"/>
      <c r="KH8" s="196"/>
      <c r="KI8" s="196"/>
      <c r="KJ8" s="196"/>
      <c r="KK8" s="196"/>
      <c r="KL8" s="196"/>
      <c r="KM8" s="196"/>
      <c r="KN8" s="196"/>
      <c r="KO8" s="196"/>
      <c r="KP8" s="196"/>
      <c r="KQ8" s="196"/>
      <c r="KR8" s="196"/>
      <c r="KS8" s="196"/>
      <c r="KT8" s="196"/>
      <c r="KU8" s="196"/>
      <c r="KV8" s="196"/>
      <c r="KW8" s="196"/>
      <c r="KX8" s="196"/>
      <c r="KY8" s="196"/>
      <c r="KZ8" s="196"/>
      <c r="LA8" s="196"/>
      <c r="LB8" s="196"/>
      <c r="LC8" s="196"/>
      <c r="LD8" s="196"/>
      <c r="LE8" s="196"/>
      <c r="LF8" s="196"/>
      <c r="LG8" s="196"/>
      <c r="LH8" s="196"/>
      <c r="LI8" s="196"/>
      <c r="LJ8" s="196"/>
      <c r="LK8" s="196"/>
      <c r="LL8" s="196"/>
      <c r="LM8" s="196"/>
      <c r="LN8" s="196"/>
      <c r="LO8" s="196"/>
      <c r="LP8" s="196"/>
      <c r="LQ8" s="196"/>
      <c r="LR8" s="196"/>
      <c r="LS8" s="196"/>
      <c r="LT8" s="196"/>
      <c r="LU8" s="196"/>
      <c r="LV8" s="196"/>
      <c r="LW8" s="196"/>
      <c r="LX8" s="196"/>
      <c r="LY8" s="196"/>
      <c r="LZ8" s="196"/>
      <c r="MA8" s="196"/>
      <c r="MB8" s="196"/>
      <c r="MC8" s="196"/>
      <c r="MD8" s="196"/>
      <c r="ME8" s="196"/>
      <c r="MF8" s="196"/>
      <c r="MG8" s="196"/>
      <c r="MH8" s="196"/>
      <c r="MI8" s="196"/>
      <c r="MJ8" s="196"/>
      <c r="MK8" s="196"/>
      <c r="ML8" s="196"/>
      <c r="MM8" s="196"/>
      <c r="MN8" s="196"/>
      <c r="MO8" s="196"/>
      <c r="MP8" s="196"/>
      <c r="MQ8" s="196"/>
      <c r="MR8" s="196"/>
      <c r="MS8" s="196"/>
      <c r="MT8" s="196"/>
      <c r="MU8" s="196"/>
      <c r="MV8" s="196"/>
      <c r="MW8" s="196"/>
      <c r="MX8" s="196"/>
      <c r="MY8" s="196"/>
      <c r="MZ8" s="196"/>
      <c r="NA8" s="196"/>
      <c r="NB8" s="196"/>
      <c r="NC8" s="196"/>
      <c r="ND8" s="196"/>
      <c r="NE8" s="196"/>
      <c r="NF8" s="196"/>
      <c r="NG8" s="196"/>
      <c r="NH8" s="196"/>
      <c r="NI8" s="196"/>
      <c r="NJ8" s="196"/>
      <c r="NK8" s="196"/>
      <c r="NL8" s="196"/>
      <c r="NM8" s="196"/>
      <c r="NN8" s="196"/>
      <c r="NO8" s="196"/>
      <c r="NP8" s="196"/>
      <c r="NQ8" s="196"/>
      <c r="NR8" s="196"/>
      <c r="NS8" s="196"/>
      <c r="NT8" s="196"/>
      <c r="NU8" s="196"/>
      <c r="NV8" s="196"/>
      <c r="NW8" s="196"/>
      <c r="NX8" s="196"/>
      <c r="NY8" s="196"/>
      <c r="NZ8" s="196"/>
      <c r="OA8" s="196"/>
      <c r="OB8" s="196"/>
      <c r="OC8" s="196"/>
      <c r="OD8" s="196"/>
      <c r="OE8" s="196"/>
      <c r="OF8" s="196"/>
      <c r="OG8" s="196"/>
      <c r="OH8" s="196"/>
      <c r="OI8" s="196"/>
      <c r="OJ8" s="196"/>
      <c r="OK8" s="196"/>
      <c r="OL8" s="196"/>
      <c r="OM8" s="196"/>
      <c r="ON8" s="196"/>
      <c r="OO8" s="196"/>
      <c r="OP8" s="196"/>
      <c r="OQ8" s="196"/>
      <c r="OR8" s="196"/>
      <c r="OS8" s="196"/>
      <c r="OT8" s="196"/>
      <c r="OU8" s="196"/>
      <c r="OV8" s="196"/>
      <c r="OW8" s="196"/>
      <c r="OX8" s="196"/>
      <c r="OY8" s="196"/>
      <c r="OZ8" s="196"/>
      <c r="PA8" s="196"/>
      <c r="PB8" s="196"/>
      <c r="PC8" s="196"/>
      <c r="PD8" s="196"/>
      <c r="PE8" s="196"/>
      <c r="PF8" s="196"/>
      <c r="PG8" s="196"/>
      <c r="PH8" s="196"/>
      <c r="PI8" s="196"/>
      <c r="PJ8" s="196"/>
      <c r="PK8" s="196"/>
      <c r="PL8" s="196"/>
      <c r="PM8" s="196"/>
      <c r="PN8" s="196"/>
      <c r="PO8" s="196"/>
      <c r="PP8" s="196"/>
      <c r="PQ8" s="196"/>
      <c r="PR8" s="196"/>
      <c r="PS8" s="196"/>
      <c r="PT8" s="196"/>
      <c r="PU8" s="196"/>
      <c r="PV8" s="196"/>
      <c r="PW8" s="196"/>
      <c r="PX8" s="196"/>
      <c r="PY8" s="196"/>
      <c r="PZ8" s="196"/>
      <c r="QA8" s="196"/>
      <c r="QB8" s="196"/>
      <c r="QC8" s="196"/>
      <c r="QD8" s="196"/>
      <c r="QE8" s="196"/>
      <c r="QF8" s="196"/>
      <c r="QG8" s="196"/>
      <c r="QH8" s="196"/>
      <c r="QI8" s="196"/>
      <c r="QJ8" s="196"/>
      <c r="QK8" s="196"/>
      <c r="QL8" s="196"/>
      <c r="QM8" s="196"/>
      <c r="QN8" s="196"/>
      <c r="QO8" s="196"/>
      <c r="QP8" s="196"/>
      <c r="QQ8" s="196"/>
      <c r="QR8" s="196"/>
      <c r="QS8" s="196"/>
      <c r="QT8" s="196"/>
      <c r="QU8" s="196"/>
      <c r="QV8" s="196"/>
      <c r="QW8" s="196"/>
      <c r="QX8" s="196"/>
      <c r="QY8" s="196"/>
      <c r="QZ8" s="196"/>
      <c r="RA8" s="196"/>
      <c r="RB8" s="196"/>
      <c r="RC8" s="196"/>
      <c r="RD8" s="196"/>
      <c r="RE8" s="196"/>
      <c r="RF8" s="196"/>
      <c r="RG8" s="196"/>
      <c r="RH8" s="196"/>
      <c r="RI8" s="196"/>
      <c r="RJ8" s="196"/>
      <c r="RK8" s="196"/>
      <c r="RL8" s="196"/>
      <c r="RM8" s="196"/>
      <c r="RN8" s="196"/>
      <c r="RO8" s="196"/>
      <c r="RP8" s="196"/>
      <c r="RQ8" s="196"/>
      <c r="RR8" s="196"/>
      <c r="RS8" s="196"/>
      <c r="RT8" s="196"/>
      <c r="RU8" s="196"/>
      <c r="RV8" s="196"/>
      <c r="RW8" s="196"/>
      <c r="RX8" s="196"/>
      <c r="RY8" s="196"/>
      <c r="RZ8" s="196"/>
      <c r="SA8" s="196"/>
      <c r="SB8" s="196"/>
      <c r="SC8" s="196"/>
      <c r="SD8" s="196"/>
      <c r="SE8" s="196"/>
      <c r="SF8" s="196"/>
      <c r="SG8" s="196"/>
      <c r="SH8" s="196"/>
      <c r="SI8" s="196"/>
      <c r="SJ8" s="196"/>
      <c r="SK8" s="196"/>
      <c r="SL8" s="196"/>
      <c r="SM8" s="196"/>
      <c r="SN8" s="196"/>
      <c r="SO8" s="196"/>
      <c r="SP8" s="196"/>
      <c r="SQ8" s="196"/>
      <c r="SR8" s="196"/>
      <c r="SS8" s="196"/>
      <c r="ST8" s="196"/>
      <c r="SU8" s="196"/>
      <c r="SV8" s="196"/>
      <c r="SW8" s="196"/>
      <c r="SX8" s="196"/>
      <c r="SY8" s="196"/>
      <c r="SZ8" s="196"/>
      <c r="TA8" s="196"/>
      <c r="TB8" s="196"/>
      <c r="TC8" s="196"/>
      <c r="TD8" s="196"/>
      <c r="TE8" s="196"/>
      <c r="TF8" s="196"/>
      <c r="TG8" s="196"/>
      <c r="TH8" s="196"/>
      <c r="TI8" s="196"/>
      <c r="TJ8" s="196"/>
      <c r="TK8" s="196"/>
      <c r="TL8" s="196"/>
      <c r="TM8" s="196"/>
      <c r="TN8" s="196"/>
      <c r="TO8" s="196"/>
      <c r="TP8" s="196"/>
      <c r="TQ8" s="196"/>
      <c r="TR8" s="196"/>
      <c r="TS8" s="196"/>
      <c r="TT8" s="196"/>
      <c r="TU8" s="196"/>
      <c r="TV8" s="196"/>
      <c r="TW8" s="196"/>
      <c r="TX8" s="196"/>
      <c r="TY8" s="196"/>
      <c r="TZ8" s="196"/>
      <c r="UA8" s="196"/>
      <c r="UB8" s="196"/>
      <c r="UC8" s="196"/>
      <c r="UD8" s="196"/>
      <c r="UE8" s="196"/>
      <c r="UF8" s="196"/>
      <c r="UG8" s="196"/>
      <c r="UH8" s="196"/>
      <c r="UI8" s="196"/>
      <c r="UJ8" s="196"/>
      <c r="UK8" s="196"/>
      <c r="UL8" s="196"/>
      <c r="UM8" s="196"/>
      <c r="UN8" s="196"/>
      <c r="UO8" s="196"/>
      <c r="UP8" s="196"/>
      <c r="UQ8" s="196"/>
      <c r="UR8" s="196"/>
      <c r="US8" s="196"/>
      <c r="UT8" s="196"/>
      <c r="UU8" s="196"/>
      <c r="UV8" s="196"/>
      <c r="UW8" s="196"/>
      <c r="UX8" s="196"/>
      <c r="UY8" s="196"/>
      <c r="UZ8" s="196"/>
      <c r="VA8" s="196"/>
      <c r="VB8" s="196"/>
      <c r="VC8" s="196"/>
      <c r="VD8" s="196"/>
      <c r="VE8" s="196"/>
      <c r="VF8" s="196"/>
      <c r="VG8" s="196"/>
      <c r="VH8" s="196"/>
      <c r="VI8" s="196"/>
      <c r="VJ8" s="196"/>
      <c r="VK8" s="196"/>
      <c r="VL8" s="196"/>
      <c r="VM8" s="196"/>
      <c r="VN8" s="196"/>
      <c r="VO8" s="196"/>
      <c r="VP8" s="196"/>
      <c r="VQ8" s="196"/>
      <c r="VR8" s="196"/>
      <c r="VS8" s="196"/>
      <c r="VT8" s="196"/>
      <c r="VU8" s="196"/>
      <c r="VV8" s="196"/>
      <c r="VW8" s="196"/>
      <c r="VX8" s="196"/>
      <c r="VY8" s="196"/>
      <c r="VZ8" s="196"/>
      <c r="WA8" s="196"/>
      <c r="WB8" s="196"/>
      <c r="WC8" s="196"/>
      <c r="WD8" s="196"/>
      <c r="WE8" s="196"/>
      <c r="WF8" s="196"/>
      <c r="WG8" s="196"/>
      <c r="WH8" s="196"/>
      <c r="WI8" s="196"/>
      <c r="WJ8" s="196"/>
      <c r="WK8" s="196"/>
      <c r="WL8" s="196"/>
      <c r="WM8" s="196"/>
      <c r="WN8" s="196"/>
      <c r="WO8" s="196"/>
      <c r="WP8" s="196"/>
      <c r="WQ8" s="196"/>
      <c r="WR8" s="196"/>
      <c r="WS8" s="196"/>
      <c r="WT8" s="196"/>
      <c r="WU8" s="196"/>
      <c r="WV8" s="196"/>
      <c r="WW8" s="196"/>
      <c r="WX8" s="196"/>
      <c r="WY8" s="196"/>
      <c r="WZ8" s="196"/>
      <c r="XA8" s="196"/>
      <c r="XB8" s="196"/>
      <c r="XC8" s="196"/>
      <c r="XD8" s="196"/>
      <c r="XE8" s="196"/>
      <c r="XF8" s="196"/>
      <c r="XG8" s="196"/>
      <c r="XH8" s="196"/>
      <c r="XI8" s="196"/>
      <c r="XJ8" s="196"/>
      <c r="XK8" s="196"/>
      <c r="XL8" s="196"/>
      <c r="XM8" s="196"/>
      <c r="XN8" s="196"/>
      <c r="XO8" s="196"/>
      <c r="XP8" s="196"/>
      <c r="XQ8" s="196"/>
      <c r="XR8" s="196"/>
      <c r="XS8" s="196"/>
      <c r="XT8" s="196"/>
      <c r="XU8" s="196"/>
      <c r="XV8" s="196"/>
      <c r="XW8" s="196"/>
      <c r="XX8" s="196"/>
      <c r="XY8" s="196"/>
      <c r="XZ8" s="196"/>
      <c r="YA8" s="196"/>
      <c r="YB8" s="196"/>
      <c r="YC8" s="196"/>
      <c r="YD8" s="196"/>
      <c r="YE8" s="196"/>
      <c r="YF8" s="196"/>
      <c r="YG8" s="196"/>
      <c r="YH8" s="196"/>
      <c r="YI8" s="196"/>
      <c r="YJ8" s="196"/>
      <c r="YK8" s="196"/>
      <c r="YL8" s="196"/>
      <c r="YM8" s="196"/>
      <c r="YN8" s="196"/>
      <c r="YO8" s="196"/>
      <c r="YP8" s="196"/>
      <c r="YQ8" s="196"/>
      <c r="YR8" s="196"/>
      <c r="YS8" s="196"/>
      <c r="YT8" s="196"/>
      <c r="YU8" s="196"/>
      <c r="YV8" s="196"/>
      <c r="YW8" s="196"/>
      <c r="YX8" s="196"/>
      <c r="YY8" s="196"/>
      <c r="YZ8" s="196"/>
      <c r="ZA8" s="196"/>
      <c r="ZB8" s="196"/>
      <c r="ZC8" s="196"/>
      <c r="ZD8" s="196"/>
      <c r="ZE8" s="196"/>
      <c r="ZF8" s="196"/>
      <c r="ZG8" s="196"/>
      <c r="ZH8" s="196"/>
      <c r="ZI8" s="196"/>
    </row>
    <row r="9" spans="1:716">
      <c r="A9" s="196"/>
      <c r="B9" s="196"/>
      <c r="C9" s="196"/>
      <c r="D9" s="196"/>
      <c r="E9" s="196"/>
      <c r="F9" s="196"/>
      <c r="G9" s="196"/>
      <c r="H9" s="196"/>
      <c r="I9" s="196"/>
      <c r="J9" s="196"/>
      <c r="K9" s="196"/>
      <c r="L9" s="196"/>
      <c r="M9" s="196"/>
      <c r="N9" s="196"/>
      <c r="O9" s="196"/>
      <c r="P9" s="196"/>
      <c r="Q9" s="196"/>
      <c r="R9" s="196"/>
      <c r="S9" s="196"/>
      <c r="T9" s="196"/>
      <c r="U9" s="196"/>
      <c r="V9" s="196"/>
      <c r="W9" s="196"/>
      <c r="X9" s="196"/>
      <c r="Y9" s="196"/>
      <c r="Z9" s="196"/>
      <c r="AA9" s="196"/>
      <c r="AB9" s="196"/>
      <c r="AC9" s="196"/>
      <c r="AD9" s="196"/>
      <c r="AE9" s="196"/>
      <c r="AF9" s="196"/>
      <c r="AG9" s="196"/>
      <c r="AH9" s="196"/>
      <c r="AI9" s="196"/>
      <c r="AJ9" s="196"/>
      <c r="AK9" s="196"/>
      <c r="AL9" s="196"/>
      <c r="AM9" s="196"/>
      <c r="AN9" s="196"/>
      <c r="AO9" s="196"/>
      <c r="AP9" s="196"/>
      <c r="AQ9" s="196"/>
      <c r="AR9" s="196"/>
      <c r="AS9" s="196"/>
      <c r="AT9" s="196"/>
      <c r="AU9" s="196"/>
      <c r="AV9" s="196"/>
      <c r="AW9" s="196"/>
      <c r="AX9" s="196"/>
      <c r="AY9" s="196"/>
      <c r="AZ9" s="196"/>
      <c r="BA9" s="196"/>
      <c r="BB9" s="196"/>
      <c r="BC9" s="196"/>
      <c r="BD9" s="196"/>
      <c r="BE9" s="196"/>
      <c r="BF9" s="196"/>
      <c r="BG9" s="196"/>
      <c r="BH9" s="196"/>
      <c r="BI9" s="196"/>
      <c r="BJ9" s="196"/>
      <c r="BK9" s="196"/>
      <c r="BL9" s="196"/>
      <c r="BM9" s="196"/>
      <c r="BN9" s="196"/>
      <c r="BO9" s="196"/>
      <c r="BP9" s="196"/>
      <c r="BQ9" s="196"/>
      <c r="BR9" s="196"/>
      <c r="BS9" s="196"/>
      <c r="BT9" s="196"/>
      <c r="BU9" s="196"/>
      <c r="BV9" s="196"/>
      <c r="BW9" s="196"/>
      <c r="BX9" s="196"/>
      <c r="BY9" s="196"/>
      <c r="BZ9" s="196"/>
      <c r="CA9" s="196"/>
      <c r="CB9" s="196"/>
      <c r="CC9" s="196"/>
      <c r="CD9" s="196"/>
      <c r="CE9" s="196"/>
      <c r="CF9" s="196"/>
      <c r="CG9" s="196"/>
      <c r="CH9" s="196"/>
      <c r="CI9" s="196"/>
      <c r="CJ9" s="196"/>
      <c r="CK9" s="196"/>
      <c r="CL9" s="196"/>
      <c r="CM9" s="196"/>
      <c r="CN9" s="196"/>
      <c r="CO9" s="196"/>
      <c r="CP9" s="196"/>
      <c r="CQ9" s="196"/>
      <c r="CR9" s="196"/>
      <c r="CS9" s="196"/>
      <c r="CT9" s="196"/>
      <c r="CU9" s="196"/>
      <c r="CV9" s="196"/>
      <c r="CW9" s="196"/>
      <c r="CX9" s="196"/>
      <c r="CY9" s="196"/>
      <c r="CZ9" s="196"/>
      <c r="DA9" s="196"/>
      <c r="DB9" s="196"/>
      <c r="DC9" s="196"/>
      <c r="DD9" s="196"/>
      <c r="DE9" s="196"/>
      <c r="DF9" s="196"/>
      <c r="DG9" s="196"/>
      <c r="DH9" s="196"/>
      <c r="DI9" s="196"/>
      <c r="DJ9" s="196"/>
      <c r="DK9" s="196"/>
      <c r="DL9" s="196"/>
      <c r="DM9" s="196"/>
      <c r="DN9" s="196"/>
      <c r="DO9" s="196"/>
      <c r="DP9" s="196"/>
      <c r="DQ9" s="196"/>
      <c r="DR9" s="196"/>
      <c r="DS9" s="196"/>
      <c r="DT9" s="196"/>
      <c r="DU9" s="196"/>
      <c r="DV9" s="196"/>
      <c r="DW9" s="196"/>
      <c r="DX9" s="196"/>
      <c r="DY9" s="196"/>
      <c r="DZ9" s="196"/>
      <c r="EA9" s="196"/>
      <c r="EB9" s="196"/>
      <c r="EC9" s="196"/>
      <c r="ED9" s="196"/>
      <c r="EE9" s="196"/>
      <c r="EF9" s="196"/>
      <c r="EG9" s="196"/>
      <c r="EH9" s="196"/>
      <c r="EI9" s="196"/>
      <c r="EJ9" s="196"/>
      <c r="EK9" s="196"/>
      <c r="EL9" s="196"/>
      <c r="EM9" s="196"/>
      <c r="EN9" s="196"/>
      <c r="EO9" s="196"/>
      <c r="EP9" s="196"/>
      <c r="EQ9" s="196"/>
      <c r="ER9" s="196"/>
      <c r="ES9" s="196"/>
      <c r="ET9" s="196"/>
      <c r="EU9" s="196"/>
      <c r="EV9" s="196"/>
      <c r="EW9" s="196"/>
      <c r="EX9" s="196"/>
      <c r="EY9" s="196"/>
      <c r="EZ9" s="196"/>
      <c r="FA9" s="196"/>
      <c r="FB9" s="196"/>
      <c r="FC9" s="196"/>
      <c r="FD9" s="196"/>
      <c r="FE9" s="196"/>
      <c r="FF9" s="196"/>
      <c r="FG9" s="196"/>
      <c r="FH9" s="196"/>
      <c r="FI9" s="196"/>
      <c r="FJ9" s="196"/>
      <c r="FK9" s="196"/>
      <c r="FL9" s="196"/>
      <c r="FM9" s="196"/>
      <c r="FN9" s="196"/>
      <c r="FO9" s="196"/>
      <c r="FP9" s="196"/>
      <c r="FQ9" s="196"/>
      <c r="FR9" s="196"/>
      <c r="FS9" s="196"/>
      <c r="FT9" s="196"/>
      <c r="FU9" s="196"/>
      <c r="FV9" s="196"/>
      <c r="FW9" s="196"/>
      <c r="FX9" s="196"/>
      <c r="FY9" s="196"/>
      <c r="FZ9" s="196"/>
      <c r="GA9" s="196"/>
      <c r="GB9" s="196"/>
      <c r="GC9" s="196"/>
      <c r="GD9" s="196"/>
      <c r="GE9" s="196"/>
      <c r="GF9" s="196"/>
      <c r="GG9" s="196"/>
      <c r="GH9" s="196"/>
      <c r="GI9" s="196"/>
      <c r="GJ9" s="196"/>
      <c r="GK9" s="196"/>
      <c r="GL9" s="196"/>
      <c r="GM9" s="196"/>
      <c r="GN9" s="196"/>
      <c r="GO9" s="196"/>
      <c r="GP9" s="196"/>
      <c r="GQ9" s="196"/>
      <c r="GR9" s="196"/>
      <c r="GS9" s="196"/>
      <c r="GT9" s="196"/>
      <c r="GU9" s="196"/>
      <c r="GV9" s="196"/>
      <c r="GW9" s="196"/>
      <c r="GX9" s="196"/>
      <c r="GY9" s="196"/>
      <c r="GZ9" s="196"/>
      <c r="HA9" s="196"/>
      <c r="HB9" s="196"/>
      <c r="HC9" s="196"/>
      <c r="HD9" s="196"/>
      <c r="HE9" s="196"/>
      <c r="HF9" s="196"/>
      <c r="HG9" s="196"/>
      <c r="HH9" s="196"/>
      <c r="HI9" s="196"/>
      <c r="HJ9" s="196"/>
      <c r="HK9" s="196"/>
      <c r="HL9" s="196"/>
      <c r="HM9" s="196"/>
      <c r="HN9" s="196"/>
      <c r="HO9" s="196"/>
      <c r="HP9" s="196"/>
      <c r="HQ9" s="196"/>
      <c r="HR9" s="196"/>
      <c r="HS9" s="196"/>
      <c r="HT9" s="196"/>
      <c r="HU9" s="196"/>
      <c r="HV9" s="196"/>
      <c r="HW9" s="196"/>
      <c r="HX9" s="196"/>
      <c r="HY9" s="196"/>
      <c r="HZ9" s="196"/>
      <c r="IA9" s="196"/>
      <c r="IB9" s="196"/>
      <c r="IC9" s="196"/>
      <c r="ID9" s="196"/>
      <c r="IE9" s="196"/>
      <c r="IF9" s="196"/>
      <c r="IG9" s="196"/>
      <c r="IH9" s="196"/>
      <c r="II9" s="196"/>
      <c r="IJ9" s="196"/>
      <c r="IK9" s="196"/>
      <c r="IL9" s="196"/>
      <c r="IM9" s="196"/>
      <c r="IN9" s="196"/>
      <c r="IO9" s="196"/>
      <c r="IP9" s="196"/>
      <c r="IQ9" s="196"/>
      <c r="IR9" s="196"/>
      <c r="IS9" s="196"/>
      <c r="IT9" s="196"/>
      <c r="IU9" s="196"/>
      <c r="IV9" s="196"/>
      <c r="IW9" s="196"/>
      <c r="IX9" s="196"/>
      <c r="IY9" s="196"/>
      <c r="IZ9" s="196"/>
      <c r="JA9" s="196"/>
      <c r="JB9" s="196"/>
      <c r="JC9" s="196"/>
      <c r="JD9" s="196"/>
      <c r="JE9" s="196"/>
      <c r="JF9" s="196"/>
      <c r="JG9" s="196"/>
      <c r="JH9" s="196"/>
      <c r="JI9" s="196"/>
      <c r="JJ9" s="196"/>
      <c r="JK9" s="196"/>
      <c r="JL9" s="196"/>
      <c r="JM9" s="196"/>
      <c r="JN9" s="196"/>
      <c r="JO9" s="196"/>
      <c r="JP9" s="196"/>
      <c r="JQ9" s="196"/>
      <c r="JR9" s="196"/>
      <c r="JS9" s="196"/>
      <c r="JT9" s="196"/>
      <c r="JU9" s="196"/>
      <c r="JV9" s="196"/>
      <c r="JW9" s="196"/>
      <c r="JX9" s="196"/>
      <c r="JY9" s="196"/>
      <c r="JZ9" s="196"/>
      <c r="KA9" s="196"/>
      <c r="KB9" s="196"/>
      <c r="KC9" s="196"/>
      <c r="KD9" s="196"/>
      <c r="KE9" s="196"/>
      <c r="KF9" s="196"/>
      <c r="KG9" s="196"/>
      <c r="KH9" s="196"/>
      <c r="KI9" s="196"/>
      <c r="KJ9" s="196"/>
      <c r="KK9" s="196"/>
      <c r="KL9" s="196"/>
      <c r="KM9" s="196"/>
      <c r="KN9" s="196"/>
      <c r="KO9" s="196"/>
      <c r="KP9" s="196"/>
      <c r="KQ9" s="196"/>
      <c r="KR9" s="196"/>
      <c r="KS9" s="196"/>
      <c r="KT9" s="196"/>
      <c r="KU9" s="196"/>
      <c r="KV9" s="196"/>
      <c r="KW9" s="196"/>
      <c r="KX9" s="196"/>
      <c r="KY9" s="196"/>
      <c r="KZ9" s="196"/>
      <c r="LA9" s="196"/>
      <c r="LB9" s="196"/>
      <c r="LC9" s="196"/>
      <c r="LD9" s="196"/>
      <c r="LE9" s="196"/>
      <c r="LF9" s="196"/>
      <c r="LG9" s="196"/>
      <c r="LH9" s="196"/>
      <c r="LI9" s="196"/>
      <c r="LJ9" s="196"/>
      <c r="LK9" s="196"/>
      <c r="LL9" s="196"/>
      <c r="LM9" s="196"/>
      <c r="LN9" s="196"/>
      <c r="LO9" s="196"/>
      <c r="LP9" s="196"/>
      <c r="LQ9" s="196"/>
      <c r="LR9" s="196"/>
      <c r="LS9" s="196"/>
      <c r="LT9" s="196"/>
      <c r="LU9" s="196"/>
      <c r="LV9" s="196"/>
      <c r="LW9" s="196"/>
      <c r="LX9" s="196"/>
      <c r="LY9" s="196"/>
      <c r="LZ9" s="196"/>
      <c r="MA9" s="196"/>
      <c r="MB9" s="196"/>
      <c r="MC9" s="196"/>
      <c r="MD9" s="196"/>
      <c r="ME9" s="196"/>
      <c r="MF9" s="196"/>
      <c r="MG9" s="196"/>
      <c r="MH9" s="196"/>
      <c r="MI9" s="196"/>
      <c r="MJ9" s="196"/>
      <c r="MK9" s="196"/>
      <c r="ML9" s="196"/>
      <c r="MM9" s="196"/>
      <c r="MN9" s="196"/>
      <c r="MO9" s="196"/>
      <c r="MP9" s="196"/>
      <c r="MQ9" s="196"/>
      <c r="MR9" s="196"/>
      <c r="MS9" s="196"/>
      <c r="MT9" s="196"/>
      <c r="MU9" s="196"/>
      <c r="MV9" s="196"/>
      <c r="MW9" s="196"/>
      <c r="MX9" s="196"/>
      <c r="MY9" s="196"/>
      <c r="MZ9" s="196"/>
      <c r="NA9" s="196"/>
      <c r="NB9" s="196"/>
      <c r="NC9" s="196"/>
      <c r="ND9" s="196"/>
      <c r="NE9" s="196"/>
      <c r="NF9" s="196"/>
      <c r="NG9" s="196"/>
      <c r="NH9" s="196"/>
      <c r="NI9" s="196"/>
      <c r="NJ9" s="196"/>
      <c r="NK9" s="196"/>
      <c r="NL9" s="196"/>
      <c r="NM9" s="196"/>
      <c r="NN9" s="196"/>
      <c r="NO9" s="196"/>
      <c r="NP9" s="196"/>
      <c r="NQ9" s="196"/>
      <c r="NR9" s="196"/>
      <c r="NS9" s="196"/>
      <c r="NT9" s="196"/>
      <c r="NU9" s="196"/>
      <c r="NV9" s="196"/>
      <c r="NW9" s="196"/>
      <c r="NX9" s="196"/>
      <c r="NY9" s="196"/>
      <c r="NZ9" s="196"/>
      <c r="OA9" s="196"/>
      <c r="OB9" s="196"/>
      <c r="OC9" s="196"/>
      <c r="OD9" s="196"/>
      <c r="OE9" s="196"/>
      <c r="OF9" s="196"/>
      <c r="OG9" s="196"/>
      <c r="OH9" s="196"/>
      <c r="OI9" s="196"/>
      <c r="OJ9" s="196"/>
      <c r="OK9" s="196"/>
      <c r="OL9" s="196"/>
      <c r="OM9" s="196"/>
      <c r="ON9" s="196"/>
      <c r="OO9" s="196"/>
      <c r="OP9" s="196"/>
      <c r="OQ9" s="196"/>
      <c r="OR9" s="196"/>
      <c r="OS9" s="196"/>
      <c r="OT9" s="196"/>
      <c r="OU9" s="196"/>
      <c r="OV9" s="196"/>
      <c r="OW9" s="196"/>
      <c r="OX9" s="196"/>
      <c r="OY9" s="196"/>
      <c r="OZ9" s="196"/>
      <c r="PA9" s="196"/>
      <c r="PB9" s="196"/>
      <c r="PC9" s="196"/>
      <c r="PD9" s="196"/>
      <c r="PE9" s="196"/>
      <c r="PF9" s="196"/>
      <c r="PG9" s="196"/>
      <c r="PH9" s="196"/>
      <c r="PI9" s="196"/>
      <c r="PJ9" s="196"/>
      <c r="PK9" s="196"/>
      <c r="PL9" s="196"/>
      <c r="PM9" s="196"/>
      <c r="PN9" s="196"/>
      <c r="PO9" s="196"/>
      <c r="PP9" s="196"/>
      <c r="PQ9" s="196"/>
      <c r="PR9" s="196"/>
      <c r="PS9" s="196"/>
      <c r="PT9" s="196"/>
      <c r="PU9" s="196"/>
      <c r="PV9" s="196"/>
      <c r="PW9" s="196"/>
      <c r="PX9" s="196"/>
      <c r="PY9" s="196"/>
      <c r="PZ9" s="196"/>
      <c r="QA9" s="196"/>
      <c r="QB9" s="196"/>
      <c r="QC9" s="196"/>
      <c r="QD9" s="196"/>
      <c r="QE9" s="196"/>
      <c r="QF9" s="196"/>
      <c r="QG9" s="196"/>
      <c r="QH9" s="196"/>
      <c r="QI9" s="196"/>
      <c r="QJ9" s="196"/>
      <c r="QK9" s="196"/>
      <c r="QL9" s="196"/>
      <c r="QM9" s="196"/>
      <c r="QN9" s="196"/>
      <c r="QO9" s="196"/>
      <c r="QP9" s="196"/>
      <c r="QQ9" s="196"/>
      <c r="QR9" s="196"/>
      <c r="QS9" s="196"/>
      <c r="QT9" s="196"/>
      <c r="QU9" s="196"/>
      <c r="QV9" s="196"/>
      <c r="QW9" s="196"/>
      <c r="QX9" s="196"/>
      <c r="QY9" s="196"/>
      <c r="QZ9" s="196"/>
      <c r="RA9" s="196"/>
      <c r="RB9" s="196"/>
      <c r="RC9" s="196"/>
      <c r="RD9" s="196"/>
      <c r="RE9" s="196"/>
      <c r="RF9" s="196"/>
      <c r="RG9" s="196"/>
      <c r="RH9" s="196"/>
      <c r="RI9" s="196"/>
      <c r="RJ9" s="196"/>
      <c r="RK9" s="196"/>
      <c r="RL9" s="196"/>
      <c r="RM9" s="196"/>
      <c r="RN9" s="196"/>
      <c r="RO9" s="196"/>
      <c r="RP9" s="196"/>
      <c r="RQ9" s="196"/>
      <c r="RR9" s="196"/>
      <c r="RS9" s="196"/>
      <c r="RT9" s="196"/>
      <c r="RU9" s="196"/>
      <c r="RV9" s="196"/>
      <c r="RW9" s="196"/>
      <c r="RX9" s="196"/>
      <c r="RY9" s="196"/>
      <c r="RZ9" s="196"/>
      <c r="SA9" s="196"/>
      <c r="SB9" s="196"/>
      <c r="SC9" s="196"/>
      <c r="SD9" s="196"/>
      <c r="SE9" s="196"/>
      <c r="SF9" s="196"/>
      <c r="SG9" s="196"/>
      <c r="SH9" s="196"/>
      <c r="SI9" s="196"/>
      <c r="SJ9" s="196"/>
      <c r="SK9" s="196"/>
      <c r="SL9" s="196"/>
      <c r="SM9" s="196"/>
      <c r="SN9" s="196"/>
      <c r="SO9" s="196"/>
      <c r="SP9" s="196"/>
      <c r="SQ9" s="196"/>
      <c r="SR9" s="196"/>
      <c r="SS9" s="196"/>
      <c r="ST9" s="196"/>
      <c r="SU9" s="196"/>
      <c r="SV9" s="196"/>
      <c r="SW9" s="196"/>
      <c r="SX9" s="196"/>
      <c r="SY9" s="196"/>
      <c r="SZ9" s="196"/>
      <c r="TA9" s="196"/>
      <c r="TB9" s="196"/>
      <c r="TC9" s="196"/>
      <c r="TD9" s="196"/>
      <c r="TE9" s="196"/>
      <c r="TF9" s="196"/>
      <c r="TG9" s="196"/>
      <c r="TH9" s="196"/>
      <c r="TI9" s="196"/>
      <c r="TJ9" s="196"/>
      <c r="TK9" s="196"/>
      <c r="TL9" s="196"/>
      <c r="TM9" s="196"/>
      <c r="TN9" s="196"/>
      <c r="TO9" s="196"/>
      <c r="TP9" s="196"/>
      <c r="TQ9" s="196"/>
      <c r="TR9" s="196"/>
      <c r="TS9" s="196"/>
      <c r="TT9" s="196"/>
      <c r="TU9" s="196"/>
      <c r="TV9" s="196"/>
      <c r="TW9" s="196"/>
      <c r="TX9" s="196"/>
      <c r="TY9" s="196"/>
      <c r="TZ9" s="196"/>
      <c r="UA9" s="196"/>
      <c r="UB9" s="196"/>
      <c r="UC9" s="196"/>
      <c r="UD9" s="196"/>
      <c r="UE9" s="196"/>
      <c r="UF9" s="196"/>
      <c r="UG9" s="196"/>
      <c r="UH9" s="196"/>
      <c r="UI9" s="196"/>
      <c r="UJ9" s="196"/>
      <c r="UK9" s="196"/>
      <c r="UL9" s="196"/>
      <c r="UM9" s="196"/>
      <c r="UN9" s="196"/>
      <c r="UO9" s="196"/>
      <c r="UP9" s="196"/>
      <c r="UQ9" s="196"/>
      <c r="UR9" s="196"/>
      <c r="US9" s="196"/>
      <c r="UT9" s="196"/>
      <c r="UU9" s="196"/>
      <c r="UV9" s="196"/>
      <c r="UW9" s="196"/>
      <c r="UX9" s="196"/>
      <c r="UY9" s="196"/>
      <c r="UZ9" s="196"/>
      <c r="VA9" s="196"/>
      <c r="VB9" s="196"/>
      <c r="VC9" s="196"/>
      <c r="VD9" s="196"/>
      <c r="VE9" s="196"/>
      <c r="VF9" s="196"/>
      <c r="VG9" s="196"/>
      <c r="VH9" s="196"/>
      <c r="VI9" s="196"/>
      <c r="VJ9" s="196"/>
      <c r="VK9" s="196"/>
      <c r="VL9" s="196"/>
      <c r="VM9" s="196"/>
      <c r="VN9" s="196"/>
      <c r="VO9" s="196"/>
      <c r="VP9" s="196"/>
      <c r="VQ9" s="196"/>
      <c r="VR9" s="196"/>
      <c r="VS9" s="196"/>
      <c r="VT9" s="196"/>
      <c r="VU9" s="196"/>
      <c r="VV9" s="196"/>
      <c r="VW9" s="196"/>
      <c r="VX9" s="196"/>
      <c r="VY9" s="196"/>
      <c r="VZ9" s="196"/>
      <c r="WA9" s="196"/>
      <c r="WB9" s="196"/>
      <c r="WC9" s="196"/>
      <c r="WD9" s="196"/>
      <c r="WE9" s="196"/>
      <c r="WF9" s="196"/>
      <c r="WG9" s="196"/>
      <c r="WH9" s="196"/>
      <c r="WI9" s="196"/>
      <c r="WJ9" s="196"/>
      <c r="WK9" s="196"/>
      <c r="WL9" s="196"/>
      <c r="WM9" s="196"/>
      <c r="WN9" s="196"/>
      <c r="WO9" s="196"/>
      <c r="WP9" s="196"/>
      <c r="WQ9" s="196"/>
      <c r="WR9" s="196"/>
      <c r="WS9" s="196"/>
      <c r="WT9" s="196"/>
      <c r="WU9" s="196"/>
      <c r="WV9" s="196"/>
      <c r="WW9" s="196"/>
      <c r="WX9" s="196"/>
      <c r="WY9" s="196"/>
      <c r="WZ9" s="196"/>
      <c r="XA9" s="196"/>
      <c r="XB9" s="196"/>
      <c r="XC9" s="196"/>
      <c r="XD9" s="196"/>
      <c r="XE9" s="196"/>
      <c r="XF9" s="196"/>
      <c r="XG9" s="196"/>
      <c r="XH9" s="196"/>
      <c r="XI9" s="196"/>
      <c r="XJ9" s="196"/>
      <c r="XK9" s="196"/>
      <c r="XL9" s="196"/>
      <c r="XM9" s="196"/>
      <c r="XN9" s="196"/>
      <c r="XO9" s="196"/>
      <c r="XP9" s="196"/>
      <c r="XQ9" s="196"/>
      <c r="XR9" s="196"/>
      <c r="XS9" s="196"/>
      <c r="XT9" s="196"/>
      <c r="XU9" s="196"/>
      <c r="XV9" s="196"/>
      <c r="XW9" s="196"/>
      <c r="XX9" s="196"/>
      <c r="XY9" s="196"/>
      <c r="XZ9" s="196"/>
      <c r="YA9" s="196"/>
      <c r="YB9" s="196"/>
      <c r="YC9" s="196"/>
      <c r="YD9" s="196"/>
      <c r="YE9" s="196"/>
      <c r="YF9" s="196"/>
      <c r="YG9" s="196"/>
      <c r="YH9" s="196"/>
      <c r="YI9" s="196"/>
      <c r="YJ9" s="196"/>
      <c r="YK9" s="196"/>
      <c r="YL9" s="196"/>
      <c r="YM9" s="196"/>
      <c r="YN9" s="196"/>
      <c r="YO9" s="196"/>
      <c r="YP9" s="196"/>
      <c r="YQ9" s="196"/>
      <c r="YR9" s="196"/>
      <c r="YS9" s="196"/>
      <c r="YT9" s="196"/>
      <c r="YU9" s="196"/>
      <c r="YV9" s="196"/>
      <c r="YW9" s="196"/>
      <c r="YX9" s="196"/>
      <c r="YY9" s="196"/>
      <c r="YZ9" s="196"/>
      <c r="ZA9" s="196"/>
      <c r="ZB9" s="196"/>
      <c r="ZC9" s="196"/>
      <c r="ZD9" s="196"/>
      <c r="ZE9" s="196"/>
      <c r="ZF9" s="196"/>
      <c r="ZG9" s="196"/>
      <c r="ZH9" s="196"/>
      <c r="ZI9" s="196"/>
    </row>
  </sheetData>
  <phoneticPr fontId="1" type="Hiragana"/>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6</vt:i4>
      </vt:variant>
    </vt:vector>
  </HeadingPairs>
  <TitlesOfParts>
    <vt:vector size="6" baseType="lpstr">
      <vt:lpstr xml:space="preserve">確認書様式 </vt:lpstr>
      <vt:lpstr>（参考）完全週休２日確認用シート</vt:lpstr>
      <vt:lpstr xml:space="preserve">（参考）月単位確認用シート </vt:lpstr>
      <vt:lpstr>月単位</vt:lpstr>
      <vt:lpstr>月単位(例)</vt:lpstr>
      <vt:lpstr>Sheet1</vt:lpstr>
    </vt:vector>
  </TitlesOfParts>
  <LinksUpToDate>false</LinksUpToDate>
  <SharedDoc>false</SharedDoc>
  <HyperlinksChanged>false</HyperlinksChanged>
  <AppVersion>4.1.7</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Setup</dc:creator>
  <cp:lastModifiedBy>大内　悠也</cp:lastModifiedBy>
  <cp:lastPrinted>2025-09-17T00:14:36Z</cp:lastPrinted>
  <dcterms:created xsi:type="dcterms:W3CDTF">2024-08-13T23:23:53Z</dcterms:created>
  <dcterms:modified xsi:type="dcterms:W3CDTF">2026-01-26T01:44:42Z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3.1.7.0</vt:lpwstr>
    </vt:vector>
  </property>
  <property fmtid="{DCFEDD21-7773-49B2-8022-6FC58DB5260B}" pid="3" name="LastSavedVersion">
    <vt:lpwstr>3.1.7.0</vt:lpwstr>
  </property>
  <property fmtid="{DCFEDD21-7773-49B2-8022-6FC58DB5260B}" pid="4" name="LastSavedDate">
    <vt:filetime>2026-01-26T01:44:42Z</vt:filetime>
  </property>
</Properties>
</file>