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10" yWindow="-110" windowWidth="25180" windowHeight="16260" tabRatio="699"/>
  </bookViews>
  <sheets>
    <sheet name="記入シート" sheetId="1" r:id="rId1"/>
    <sheet name="対象事業選択リスト" sheetId="2" state="hidden" r:id="rId2"/>
    <sheet name="交付申請記入例" sheetId="10" r:id="rId3"/>
    <sheet name="実績報告記入例" sheetId="11" r:id="rId4"/>
    <sheet name="変更承認申請記入例" sheetId="12" r:id="rId5"/>
    <sheet name="交付申請" sheetId="3" r:id="rId6"/>
    <sheet name="事業計画書等" sheetId="4" r:id="rId7"/>
    <sheet name="収支予算書等" sheetId="5" r:id="rId8"/>
    <sheet name="工事（購入）内容等計画書等" sheetId="6" r:id="rId9"/>
    <sheet name="口座登録様式" sheetId="9" r:id="rId10"/>
    <sheet name="実績報告" sheetId="7" r:id="rId11"/>
    <sheet name="変更承認申請 " sheetId="8" r:id="rId12"/>
  </sheets>
  <definedNames>
    <definedName name="_xlnm.Print_Area" localSheetId="0">記入シート!$B$1:$L$82</definedName>
    <definedName name="_xlnm.Print_Area" localSheetId="1">対象事業選択リスト!$A$3:$H$6</definedName>
    <definedName name="Z_E004BB2C_5ADC_44CC_BE74_93126280FFEB_.wvu.PrintArea" localSheetId="5" hidden="1">交付申請!$B$3:$Q$40</definedName>
    <definedName name="_xlnm.Print_Area" localSheetId="5">交付申請!$B$1:$Q$34</definedName>
    <definedName name="Z_789F4E75_DCF3_3244_982A_B48DA6D1B723_.wvu.PrintArea" localSheetId="5" hidden="1">交付申請!$B$3:$Q$40</definedName>
    <definedName name="Z_7C13C1FC_5648_0E45_B312_F38F328C14FF_.wvu.PrintArea" localSheetId="5" hidden="1">交付申請!$B$3:$Q$40</definedName>
    <definedName name="Z_7C13C1FC_5648_0E45_B312_F38F328C14FF_.wvu.PrintArea" localSheetId="6" hidden="1">事業計画書等!$B$3:$Q$39</definedName>
    <definedName name="Z_E004BB2C_5ADC_44CC_BE74_93126280FFEB_.wvu.PrintArea" localSheetId="6" hidden="1">事業計画書等!$B$3:$Q$39</definedName>
    <definedName name="Z_789F4E75_DCF3_3244_982A_B48DA6D1B723_.wvu.PrintArea" localSheetId="6" hidden="1">事業計画書等!$B$3:$Q$39</definedName>
    <definedName name="_xlnm.Print_Area" localSheetId="6">事業計画書等!$B$1:$O$35</definedName>
    <definedName name="_xlnm.Print_Area" localSheetId="7">収支予算書等!$B$1:$W$32</definedName>
    <definedName name="Z_789F4E75_DCF3_3244_982A_B48DA6D1B723_.wvu.PrintArea" localSheetId="7" hidden="1">収支予算書等!$B$3:$R$39</definedName>
    <definedName name="Z_7C13C1FC_5648_0E45_B312_F38F328C14FF_.wvu.PrintArea" localSheetId="7" hidden="1">収支予算書等!$B$3:$R$39</definedName>
    <definedName name="Z_E004BB2C_5ADC_44CC_BE74_93126280FFEB_.wvu.PrintArea" localSheetId="7" hidden="1">収支予算書等!$B$3:$R$39</definedName>
    <definedName name="_xlnm.Print_Area" localSheetId="8">'工事（購入）内容等計画書等'!$B$1:$W$37</definedName>
    <definedName name="Z_789F4E75_DCF3_3244_982A_B48DA6D1B723_.wvu.PrintArea" localSheetId="8" hidden="1">'工事（購入）内容等計画書等'!$B$1:$P$36</definedName>
    <definedName name="Z_7C13C1FC_5648_0E45_B312_F38F328C14FF_.wvu.PrintArea" localSheetId="8" hidden="1">'工事（購入）内容等計画書等'!$B$1:$P$36</definedName>
    <definedName name="Z_E004BB2C_5ADC_44CC_BE74_93126280FFEB_.wvu.PrintArea" localSheetId="8" hidden="1">'工事（購入）内容等計画書等'!$B$1:$P$36</definedName>
    <definedName name="Z_789F4E75_DCF3_3244_982A_B48DA6D1B723_.wvu.PrintArea" localSheetId="10" hidden="1">実績報告!$B$3:$Q$40</definedName>
    <definedName name="Z_7C13C1FC_5648_0E45_B312_F38F328C14FF_.wvu.PrintArea" localSheetId="10" hidden="1">実績報告!$B$3:$Q$40</definedName>
    <definedName name="Z_E004BB2C_5ADC_44CC_BE74_93126280FFEB_.wvu.PrintArea" localSheetId="10" hidden="1">実績報告!$B$3:$Q$40</definedName>
    <definedName name="_xlnm.Print_Area" localSheetId="10">実績報告!$B$1:$Q$34</definedName>
    <definedName name="_xlnm.Print_Area" localSheetId="11">'変更承認申請 '!$B$1:$Q$36</definedName>
    <definedName name="Z_789F4E75_DCF3_3244_982A_B48DA6D1B723_.wvu.PrintArea" localSheetId="11" hidden="1">'変更承認申請 '!$B$3:$Q$40</definedName>
    <definedName name="Z_7C13C1FC_5648_0E45_B312_F38F328C14FF_.wvu.PrintArea" localSheetId="11" hidden="1">'変更承認申請 '!$B$3:$Q$40</definedName>
    <definedName name="Z_E004BB2C_5ADC_44CC_BE74_93126280FFEB_.wvu.PrintArea" localSheetId="11" hidden="1">'変更承認申請 '!$B$3:$Q$40</definedName>
    <definedName name="_xlnm.Print_Area" localSheetId="9">口座登録様式!$B$1:$BA$63</definedName>
    <definedName name="_xlnm.Print_Area" localSheetId="2">交付申請記入例!$B$1:$L$74</definedName>
    <definedName name="_xlnm.Print_Area" localSheetId="3">実績報告記入例!$B$1:$L$74</definedName>
    <definedName name="_xlnm.Print_Area" localSheetId="4">変更承認申請記入例!$B$1:$L$83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<sst xmlns="http://schemas.openxmlformats.org/spreadsheetml/2006/main" xmlns:r="http://schemas.openxmlformats.org/officeDocument/2006/relationships" count="443" uniqueCount="443">
  <si>
    <t>住まいづくり工務店</t>
    <rPh sb="0" eb="1">
      <t>ス</t>
    </rPh>
    <rPh sb="6" eb="9">
      <t>コウムテン</t>
    </rPh>
    <phoneticPr fontId="3"/>
  </si>
  <si>
    <t>交付決定日</t>
    <rPh sb="0" eb="2">
      <t>コウフ</t>
    </rPh>
    <rPh sb="2" eb="4">
      <t>ケッテイ</t>
    </rPh>
    <rPh sb="4" eb="5">
      <t>ビ</t>
    </rPh>
    <phoneticPr fontId="3"/>
  </si>
  <si>
    <t>駿東郡小山町</t>
  </si>
  <si>
    <t>住所</t>
    <rPh sb="0" eb="2">
      <t>ジュウショ</t>
    </rPh>
    <phoneticPr fontId="3"/>
  </si>
  <si>
    <t>交付申請</t>
    <rPh sb="0" eb="2">
      <t>コウフ</t>
    </rPh>
    <rPh sb="2" eb="4">
      <t>シンセイ</t>
    </rPh>
    <phoneticPr fontId="3"/>
  </si>
  <si>
    <t>郵便番号</t>
    <rPh sb="0" eb="4">
      <t>ユウビンバンゴウ</t>
    </rPh>
    <phoneticPr fontId="3"/>
  </si>
  <si>
    <t>補足</t>
    <rPh sb="0" eb="2">
      <t>ほそく</t>
    </rPh>
    <phoneticPr fontId="22" type="Hiragana"/>
  </si>
  <si>
    <t>沖縄県</t>
  </si>
  <si>
    <t>県補助金</t>
    <rPh sb="0" eb="1">
      <t>ケン</t>
    </rPh>
    <rPh sb="1" eb="4">
      <t>ホジョキン</t>
    </rPh>
    <phoneticPr fontId="3"/>
  </si>
  <si>
    <t>口座番号</t>
    <rPh sb="0" eb="2">
      <t>コウザ</t>
    </rPh>
    <rPh sb="2" eb="4">
      <t>バンゴウ</t>
    </rPh>
    <phoneticPr fontId="3"/>
  </si>
  <si>
    <t>⑩ 県ｺｰﾄﾞ</t>
    <rPh sb="2" eb="3">
      <t>ケン</t>
    </rPh>
    <phoneticPr fontId="22"/>
  </si>
  <si>
    <t>□戸建て住宅、■併用住宅（住宅部分のみ）</t>
  </si>
  <si>
    <t>円</t>
    <rPh sb="0" eb="1">
      <t>エン</t>
    </rPh>
    <phoneticPr fontId="22"/>
  </si>
  <si>
    <t>榛原郡吉田町</t>
  </si>
  <si>
    <t>②森林・林業・木材産業関係団体の認定を得て事業者が行う証明</t>
  </si>
  <si>
    <t>県産材証明書</t>
    <rPh sb="0" eb="1">
      <t>ケン</t>
    </rPh>
    <rPh sb="1" eb="2">
      <t>サン</t>
    </rPh>
    <rPh sb="2" eb="3">
      <t>ザイ</t>
    </rPh>
    <rPh sb="3" eb="6">
      <t>ショウメイショ</t>
    </rPh>
    <phoneticPr fontId="3"/>
  </si>
  <si>
    <t>チェック欄</t>
    <rPh sb="4" eb="5">
      <t>ラン</t>
    </rPh>
    <phoneticPr fontId="3"/>
  </si>
  <si>
    <t>普通</t>
  </si>
  <si>
    <t xml:space="preserve">     変更後の予算額を下段に記入
 すること。</t>
  </si>
  <si>
    <t>口　座　番　号</t>
  </si>
  <si>
    <t>実績報告</t>
    <rPh sb="0" eb="2">
      <t>ジッセキ</t>
    </rPh>
    <rPh sb="2" eb="4">
      <t>ホウコク</t>
    </rPh>
    <phoneticPr fontId="3"/>
  </si>
  <si>
    <t>⑥ 氏名・名称（漢字）下段</t>
    <rPh sb="2" eb="4">
      <t>シメイ</t>
    </rPh>
    <rPh sb="5" eb="7">
      <t>メイショウ</t>
    </rPh>
    <rPh sb="8" eb="10">
      <t>カンジ</t>
    </rPh>
    <rPh sb="11" eb="13">
      <t>ゲダン</t>
    </rPh>
    <phoneticPr fontId="22"/>
  </si>
  <si>
    <t>・新築省エネ住宅の購入</t>
    <rPh sb="1" eb="3">
      <t>しんちく</t>
    </rPh>
    <rPh sb="3" eb="4">
      <t>しょう</t>
    </rPh>
    <rPh sb="6" eb="8">
      <t>じゅうたく</t>
    </rPh>
    <rPh sb="9" eb="11">
      <t>こうにゅう</t>
    </rPh>
    <phoneticPr fontId="22" type="Hiragana"/>
  </si>
  <si>
    <t>変更承認申請</t>
    <rPh sb="0" eb="2">
      <t>ヘンコウ</t>
    </rPh>
    <rPh sb="2" eb="4">
      <t>ショウニン</t>
    </rPh>
    <rPh sb="4" eb="6">
      <t>シンセイ</t>
    </rPh>
    <phoneticPr fontId="3"/>
  </si>
  <si>
    <t>② 電話番号</t>
    <rPh sb="2" eb="4">
      <t>デンワ</t>
    </rPh>
    <rPh sb="4" eb="6">
      <t>バンゴウ</t>
    </rPh>
    <phoneticPr fontId="22"/>
  </si>
  <si>
    <t>該当する場合入力必須</t>
    <rPh sb="0" eb="2">
      <t>ガイトウ</t>
    </rPh>
    <rPh sb="4" eb="6">
      <t>バアイ</t>
    </rPh>
    <rPh sb="6" eb="8">
      <t>ニュウリョク</t>
    </rPh>
    <rPh sb="8" eb="10">
      <t>ヒッス</t>
    </rPh>
    <phoneticPr fontId="3"/>
  </si>
  <si>
    <t>d</t>
  </si>
  <si>
    <t>しずおか優良木材等補助加算</t>
  </si>
  <si>
    <t>③個別企業等の独自の取組による証明</t>
  </si>
  <si>
    <t>静岡　太郎</t>
    <rPh sb="0" eb="2">
      <t>シズオカ</t>
    </rPh>
    <rPh sb="3" eb="5">
      <t>タロウ</t>
    </rPh>
    <phoneticPr fontId="3"/>
  </si>
  <si>
    <t>地下（階）</t>
    <rPh sb="0" eb="2">
      <t>チカ</t>
    </rPh>
    <rPh sb="3" eb="4">
      <t>カイ</t>
    </rPh>
    <phoneticPr fontId="3"/>
  </si>
  <si>
    <t>空欄でない</t>
    <rPh sb="0" eb="2">
      <t>クウラン</t>
    </rPh>
    <phoneticPr fontId="3"/>
  </si>
  <si>
    <t>浜松市浜名区</t>
    <rPh sb="0" eb="3">
      <t>ハママツシ</t>
    </rPh>
    <rPh sb="3" eb="5">
      <t>ハマナ</t>
    </rPh>
    <rPh sb="5" eb="6">
      <t>ク</t>
    </rPh>
    <phoneticPr fontId="3"/>
  </si>
  <si>
    <t>収支予算書</t>
    <rPh sb="0" eb="2">
      <t>シュウシ</t>
    </rPh>
    <rPh sb="2" eb="5">
      <t>ヨサンショ</t>
    </rPh>
    <phoneticPr fontId="3"/>
  </si>
  <si>
    <t>計</t>
    <rPh sb="0" eb="1">
      <t>ケイ</t>
    </rPh>
    <phoneticPr fontId="3"/>
  </si>
  <si>
    <t>愛知県</t>
  </si>
  <si>
    <t>振込口座</t>
    <rPh sb="0" eb="2">
      <t>フリコミ</t>
    </rPh>
    <rPh sb="2" eb="4">
      <t>コウザ</t>
    </rPh>
    <phoneticPr fontId="3"/>
  </si>
  <si>
    <t>振込先金融機関名</t>
    <rPh sb="0" eb="2">
      <t>フリコミ</t>
    </rPh>
    <rPh sb="2" eb="3">
      <t>サキ</t>
    </rPh>
    <rPh sb="3" eb="5">
      <t>キンユウ</t>
    </rPh>
    <rPh sb="5" eb="7">
      <t>キカン</t>
    </rPh>
    <rPh sb="7" eb="8">
      <t>メイ</t>
    </rPh>
    <phoneticPr fontId="3"/>
  </si>
  <si>
    <t>労金</t>
    <rPh sb="0" eb="2">
      <t>ロウキン</t>
    </rPh>
    <phoneticPr fontId="22"/>
  </si>
  <si>
    <t>静岡県</t>
  </si>
  <si>
    <t>（補助金所要額）</t>
    <rPh sb="1" eb="4">
      <t>ホジョキン</t>
    </rPh>
    <rPh sb="4" eb="6">
      <t>ショヨウ</t>
    </rPh>
    <rPh sb="6" eb="7">
      <t>ガク</t>
    </rPh>
    <phoneticPr fontId="3"/>
  </si>
  <si>
    <t>交付申請又は
実績報告の別</t>
    <rPh sb="0" eb="2">
      <t>コウフ</t>
    </rPh>
    <rPh sb="2" eb="4">
      <t>シンセイ</t>
    </rPh>
    <rPh sb="4" eb="5">
      <t>マタ</t>
    </rPh>
    <rPh sb="7" eb="9">
      <t>ジッセキ</t>
    </rPh>
    <rPh sb="9" eb="11">
      <t>ホウコク</t>
    </rPh>
    <rPh sb="12" eb="13">
      <t>ベツ</t>
    </rPh>
    <phoneticPr fontId="3"/>
  </si>
  <si>
    <t>検索番号</t>
    <rPh sb="0" eb="2">
      <t>けんさく</t>
    </rPh>
    <rPh sb="2" eb="4">
      <t>ばんごう</t>
    </rPh>
    <phoneticPr fontId="22" type="Hiragana"/>
  </si>
  <si>
    <t>要領様式第1号</t>
  </si>
  <si>
    <t>延床面積</t>
    <rPh sb="0" eb="1">
      <t>ノベ</t>
    </rPh>
    <rPh sb="1" eb="2">
      <t>ユカ</t>
    </rPh>
    <rPh sb="2" eb="4">
      <t>メンセキ</t>
    </rPh>
    <phoneticPr fontId="3"/>
  </si>
  <si>
    <t>この申出書にご記入いただいた個人情報は、静岡県からのお支払に利用します。御提供いただきました個人情報の取り扱いには十分留意いたします。</t>
    <rPh sb="2" eb="5">
      <t>モウシデショ</t>
    </rPh>
    <rPh sb="7" eb="9">
      <t>キニュウ</t>
    </rPh>
    <rPh sb="14" eb="16">
      <t>コジン</t>
    </rPh>
    <rPh sb="27" eb="29">
      <t>シハライ</t>
    </rPh>
    <rPh sb="30" eb="32">
      <t>リヨウ</t>
    </rPh>
    <phoneticPr fontId="22"/>
  </si>
  <si>
    <t>（補助金に係る消費税仕入控除税額等）</t>
  </si>
  <si>
    <t>入札参
加資格</t>
    <rPh sb="0" eb="2">
      <t>ニュウサツ</t>
    </rPh>
    <rPh sb="2" eb="3">
      <t>サン</t>
    </rPh>
    <rPh sb="4" eb="5">
      <t>クワ</t>
    </rPh>
    <rPh sb="5" eb="7">
      <t>シカク</t>
    </rPh>
    <phoneticPr fontId="22"/>
  </si>
  <si>
    <t>岡山県</t>
  </si>
  <si>
    <t>香川県</t>
  </si>
  <si>
    <t>当座</t>
  </si>
  <si>
    <t>（補助金額）</t>
  </si>
  <si>
    <t>ｼｽﾞｵｶ ﾀﾛｳ</t>
  </si>
  <si>
    <t>口座名義人（カナ）</t>
  </si>
  <si>
    <t>要綱様式第２号</t>
    <rPh sb="0" eb="2">
      <t>ヨウコウ</t>
    </rPh>
    <rPh sb="2" eb="4">
      <t>ヨウシキ</t>
    </rPh>
    <rPh sb="4" eb="5">
      <t>ダイ</t>
    </rPh>
    <rPh sb="6" eb="7">
      <t>ゴウ</t>
    </rPh>
    <phoneticPr fontId="3"/>
  </si>
  <si>
    <t>高知県</t>
  </si>
  <si>
    <t>森林認証材を使用する場合、使用量が空欄でない</t>
    <rPh sb="0" eb="2">
      <t>シンリン</t>
    </rPh>
    <rPh sb="2" eb="4">
      <t>ニンショウ</t>
    </rPh>
    <rPh sb="4" eb="5">
      <t>ザイ</t>
    </rPh>
    <rPh sb="6" eb="8">
      <t>シヨウ</t>
    </rPh>
    <rPh sb="10" eb="12">
      <t>バアイ</t>
    </rPh>
    <rPh sb="13" eb="16">
      <t>シヨウリョウ</t>
    </rPh>
    <rPh sb="17" eb="19">
      <t>クウラン</t>
    </rPh>
    <phoneticPr fontId="3"/>
  </si>
  <si>
    <t>次のとおり登録してください。</t>
    <rPh sb="0" eb="1">
      <t>ツギ</t>
    </rPh>
    <rPh sb="5" eb="7">
      <t>トウロク</t>
    </rPh>
    <phoneticPr fontId="22"/>
  </si>
  <si>
    <t>第１期</t>
    <rPh sb="0" eb="1">
      <t>ダイ</t>
    </rPh>
    <rPh sb="2" eb="3">
      <t>キ</t>
    </rPh>
    <phoneticPr fontId="3"/>
  </si>
  <si>
    <t>自己資金</t>
    <rPh sb="0" eb="2">
      <t>ジコ</t>
    </rPh>
    <rPh sb="2" eb="4">
      <t>シキン</t>
    </rPh>
    <phoneticPr fontId="3"/>
  </si>
  <si>
    <t>島田市</t>
  </si>
  <si>
    <t>事業完了期限</t>
    <rPh sb="0" eb="2">
      <t>ジギョウ</t>
    </rPh>
    <rPh sb="2" eb="4">
      <t>カンリョウ</t>
    </rPh>
    <rPh sb="4" eb="6">
      <t>キゲン</t>
    </rPh>
    <phoneticPr fontId="3"/>
  </si>
  <si>
    <t>併用住宅（住宅部分のみ）</t>
  </si>
  <si>
    <t>　　 　と。</t>
  </si>
  <si>
    <t>新築省エネ住宅の購入</t>
    <rPh sb="0" eb="2">
      <t>しんちく</t>
    </rPh>
    <rPh sb="2" eb="3">
      <t>しょう</t>
    </rPh>
    <rPh sb="5" eb="7">
      <t>じゅうたく</t>
    </rPh>
    <rPh sb="8" eb="10">
      <t>こうにゅう</t>
    </rPh>
    <phoneticPr fontId="22" type="Hiragana"/>
  </si>
  <si>
    <t>御前崎市</t>
  </si>
  <si>
    <r>
      <t>様式第３号</t>
    </r>
    <r>
      <rPr>
        <sz val="10"/>
        <color auto="1"/>
        <rFont val="ＭＳ 明朝"/>
      </rPr>
      <t>（用紙　日本産業規格Ａ４縦型）</t>
    </r>
  </si>
  <si>
    <t>工事費</t>
    <rPh sb="0" eb="3">
      <t>コウジヒ</t>
    </rPh>
    <phoneticPr fontId="3"/>
  </si>
  <si>
    <t>銀行種別</t>
    <rPh sb="0" eb="2">
      <t>ギンコウ</t>
    </rPh>
    <rPh sb="2" eb="4">
      <t>シュベツ</t>
    </rPh>
    <phoneticPr fontId="3"/>
  </si>
  <si>
    <t>所　　　属</t>
    <rPh sb="0" eb="1">
      <t>トコロ</t>
    </rPh>
    <rPh sb="4" eb="5">
      <t>ゾク</t>
    </rPh>
    <phoneticPr fontId="22"/>
  </si>
  <si>
    <t>50％未満</t>
  </si>
  <si>
    <t>要綱様式第３号</t>
    <rPh sb="0" eb="2">
      <t>ヨウコウ</t>
    </rPh>
    <rPh sb="2" eb="4">
      <t>ヨウシキ</t>
    </rPh>
    <rPh sb="4" eb="5">
      <t>ダイ</t>
    </rPh>
    <rPh sb="6" eb="7">
      <t>ゴウ</t>
    </rPh>
    <phoneticPr fontId="3"/>
  </si>
  <si>
    <t>別段</t>
  </si>
  <si>
    <t>福井県</t>
  </si>
  <si>
    <t>変更の内容</t>
    <rPh sb="0" eb="2">
      <t>ヘンコウ</t>
    </rPh>
    <rPh sb="3" eb="5">
      <t>ナイヨウ</t>
    </rPh>
    <phoneticPr fontId="3"/>
  </si>
  <si>
    <t>神奈川県</t>
  </si>
  <si>
    <t>所在地</t>
    <rPh sb="0" eb="3">
      <t>ショザイチ</t>
    </rPh>
    <phoneticPr fontId="3"/>
  </si>
  <si>
    <t>２　事業概要</t>
    <rPh sb="2" eb="4">
      <t>ジギョウ</t>
    </rPh>
    <rPh sb="4" eb="6">
      <t>ガイヨウ</t>
    </rPh>
    <phoneticPr fontId="3"/>
  </si>
  <si>
    <t>対象住宅</t>
    <rPh sb="0" eb="2">
      <t>タイショウ</t>
    </rPh>
    <rPh sb="2" eb="4">
      <t>ジュウタク</t>
    </rPh>
    <phoneticPr fontId="3"/>
  </si>
  <si>
    <t>※　個人情報の保護について</t>
    <rPh sb="2" eb="4">
      <t>コジン</t>
    </rPh>
    <rPh sb="4" eb="6">
      <t>ジョウホウ</t>
    </rPh>
    <rPh sb="7" eb="9">
      <t>ホゴ</t>
    </rPh>
    <phoneticPr fontId="22"/>
  </si>
  <si>
    <t>県産材加算を利用する場合、使用量が10㎥以上</t>
    <rPh sb="0" eb="3">
      <t>ケンサンザイ</t>
    </rPh>
    <rPh sb="3" eb="5">
      <t>カサン</t>
    </rPh>
    <rPh sb="6" eb="8">
      <t>リヨウ</t>
    </rPh>
    <rPh sb="10" eb="12">
      <t>バアイ</t>
    </rPh>
    <rPh sb="13" eb="16">
      <t>シヨウリョウ</t>
    </rPh>
    <rPh sb="20" eb="22">
      <t>イジョウ</t>
    </rPh>
    <phoneticPr fontId="3"/>
  </si>
  <si>
    <t>鹿児島県</t>
  </si>
  <si>
    <t>氏名（名　称）</t>
    <rPh sb="0" eb="2">
      <t>シメイ</t>
    </rPh>
    <rPh sb="3" eb="4">
      <t>ナ</t>
    </rPh>
    <rPh sb="5" eb="6">
      <t>ショウ</t>
    </rPh>
    <phoneticPr fontId="22"/>
  </si>
  <si>
    <t>種別</t>
    <rPh sb="0" eb="2">
      <t>シュベツ</t>
    </rPh>
    <phoneticPr fontId="3"/>
  </si>
  <si>
    <t>伊豆市</t>
  </si>
  <si>
    <t>sumai@pref.shizuoka.lg.jp</t>
  </si>
  <si>
    <t>千葉県</t>
  </si>
  <si>
    <t>50％以上</t>
  </si>
  <si>
    <t>条件</t>
    <rPh sb="0" eb="2">
      <t>ジョウケン</t>
    </rPh>
    <phoneticPr fontId="3"/>
  </si>
  <si>
    <t>変更後</t>
    <rPh sb="0" eb="2">
      <t>へんこう</t>
    </rPh>
    <rPh sb="2" eb="3">
      <t>ご</t>
    </rPh>
    <phoneticPr fontId="22" type="Hiragana"/>
  </si>
  <si>
    <t>賀茂郡東伊豆町</t>
  </si>
  <si>
    <t>戸建て住宅</t>
  </si>
  <si>
    <t>※①～③のう
ち、必ず１は
該当すること</t>
  </si>
  <si>
    <t>県産材加算を利用する場合、「○」を選択</t>
    <rPh sb="0" eb="3">
      <t>ケンサンザイ</t>
    </rPh>
    <rPh sb="3" eb="5">
      <t>カサン</t>
    </rPh>
    <rPh sb="6" eb="8">
      <t>リヨウ</t>
    </rPh>
    <rPh sb="10" eb="12">
      <t>バアイ</t>
    </rPh>
    <rPh sb="17" eb="19">
      <t>センタク</t>
    </rPh>
    <phoneticPr fontId="3"/>
  </si>
  <si>
    <t>事前着手届の提出有無</t>
    <rPh sb="0" eb="2">
      <t>ジゼン</t>
    </rPh>
    <rPh sb="2" eb="4">
      <t>チャクシュ</t>
    </rPh>
    <rPh sb="4" eb="5">
      <t>トドケ</t>
    </rPh>
    <rPh sb="6" eb="8">
      <t>テイシュツ</t>
    </rPh>
    <rPh sb="8" eb="10">
      <t>ウム</t>
    </rPh>
    <phoneticPr fontId="3"/>
  </si>
  <si>
    <t>50戸未満であること</t>
    <rPh sb="2" eb="3">
      <t>コ</t>
    </rPh>
    <rPh sb="3" eb="5">
      <t>ミマン</t>
    </rPh>
    <phoneticPr fontId="3"/>
  </si>
  <si>
    <t>浜松市中央区</t>
    <rPh sb="0" eb="2">
      <t>ハママツ</t>
    </rPh>
    <rPh sb="2" eb="3">
      <t>シ</t>
    </rPh>
    <rPh sb="3" eb="5">
      <t>チュウオウ</t>
    </rPh>
    <phoneticPr fontId="3"/>
  </si>
  <si>
    <t>新築省エネ住宅の購入</t>
    <rPh sb="0" eb="2">
      <t>シンチク</t>
    </rPh>
    <rPh sb="2" eb="3">
      <t>ショウ</t>
    </rPh>
    <rPh sb="5" eb="7">
      <t>ジュウタク</t>
    </rPh>
    <rPh sb="8" eb="10">
      <t>コウニュウ</t>
    </rPh>
    <phoneticPr fontId="3"/>
  </si>
  <si>
    <t>（以下については、通帳、金融機関などでお確かめのうえ、誤りのないように記入してください。</t>
    <rPh sb="1" eb="3">
      <t>イカ</t>
    </rPh>
    <rPh sb="9" eb="11">
      <t>ツウチョウ</t>
    </rPh>
    <rPh sb="12" eb="14">
      <t>キンユウ</t>
    </rPh>
    <rPh sb="14" eb="16">
      <t>キカン</t>
    </rPh>
    <rPh sb="20" eb="21">
      <t>タシ</t>
    </rPh>
    <rPh sb="27" eb="28">
      <t>アヤマ</t>
    </rPh>
    <rPh sb="35" eb="37">
      <t>キニュウ</t>
    </rPh>
    <phoneticPr fontId="22"/>
  </si>
  <si>
    <t>③個別企業等の独自の取組による証明（注３）</t>
  </si>
  <si>
    <t>⑦組織区分</t>
    <rPh sb="1" eb="2">
      <t>クミ</t>
    </rPh>
    <rPh sb="2" eb="3">
      <t>オリ</t>
    </rPh>
    <rPh sb="3" eb="4">
      <t>ク</t>
    </rPh>
    <rPh sb="4" eb="5">
      <t>ブン</t>
    </rPh>
    <phoneticPr fontId="22"/>
  </si>
  <si>
    <t>区分</t>
    <rPh sb="0" eb="2">
      <t>クブン</t>
    </rPh>
    <phoneticPr fontId="22"/>
  </si>
  <si>
    <t>連絡先E-Mail</t>
    <rPh sb="0" eb="3">
      <t>レンラクサキ</t>
    </rPh>
    <phoneticPr fontId="3"/>
  </si>
  <si>
    <t>宮崎県</t>
  </si>
  <si>
    <t>和歌山県</t>
  </si>
  <si>
    <t>１</t>
  </si>
  <si>
    <t>連絡先TEL</t>
    <rPh sb="0" eb="3">
      <t>レンラクサキ</t>
    </rPh>
    <phoneticPr fontId="3"/>
  </si>
  <si>
    <t>階　　数</t>
    <rPh sb="0" eb="1">
      <t>カイ</t>
    </rPh>
    <rPh sb="3" eb="4">
      <t>カズ</t>
    </rPh>
    <phoneticPr fontId="3"/>
  </si>
  <si>
    <t>一次エネルギー消費量</t>
    <rPh sb="0" eb="2">
      <t>イチジ</t>
    </rPh>
    <rPh sb="7" eb="10">
      <t>ショウヒリョウ</t>
    </rPh>
    <phoneticPr fontId="3"/>
  </si>
  <si>
    <t>方書等</t>
  </si>
  <si>
    <t>○</t>
  </si>
  <si>
    <t xml:space="preserve"> 口座振替先</t>
  </si>
  <si>
    <t>地名・丁目等</t>
    <rPh sb="3" eb="5">
      <t>チョウメ</t>
    </rPh>
    <rPh sb="5" eb="6">
      <t>ナド</t>
    </rPh>
    <phoneticPr fontId="3"/>
  </si>
  <si>
    <t>9-6</t>
  </si>
  <si>
    <t>円</t>
    <rPh sb="0" eb="1">
      <t>エン</t>
    </rPh>
    <phoneticPr fontId="3"/>
  </si>
  <si>
    <t>都道府県</t>
    <rPh sb="0" eb="4">
      <t>トドウフケン</t>
    </rPh>
    <phoneticPr fontId="3"/>
  </si>
  <si>
    <t>シズオカ　タロウ</t>
  </si>
  <si>
    <t>要領様式第１号</t>
  </si>
  <si>
    <t>BEI（その他除く）</t>
    <rPh sb="6" eb="7">
      <t>タ</t>
    </rPh>
    <rPh sb="7" eb="8">
      <t>ノゾ</t>
    </rPh>
    <phoneticPr fontId="3"/>
  </si>
  <si>
    <t>沼津市</t>
  </si>
  <si>
    <t>⑭ 通常口座振替先</t>
  </si>
  <si>
    <t>浜松市天竜区</t>
    <rPh sb="0" eb="3">
      <t>ハママツシ</t>
    </rPh>
    <rPh sb="3" eb="6">
      <t>テンリュウク</t>
    </rPh>
    <phoneticPr fontId="3"/>
  </si>
  <si>
    <t>基準一次エネルギー消費量（その他除く）</t>
    <rPh sb="0" eb="2">
      <t>キジュン</t>
    </rPh>
    <rPh sb="2" eb="4">
      <t>イチジ</t>
    </rPh>
    <rPh sb="9" eb="12">
      <t>ショウヒリョウ</t>
    </rPh>
    <rPh sb="15" eb="16">
      <t>タ</t>
    </rPh>
    <rPh sb="16" eb="17">
      <t>ノゾ</t>
    </rPh>
    <phoneticPr fontId="3"/>
  </si>
  <si>
    <t>①森林認証制度及び CoC 認証制度を活用した証明</t>
  </si>
  <si>
    <r>
      <t>様式第２号</t>
    </r>
    <r>
      <rPr>
        <sz val="10"/>
        <color auto="1"/>
        <rFont val="ＭＳ 明朝"/>
      </rPr>
      <t>（用紙　日本産業規格Ａ４縦型）</t>
    </r>
  </si>
  <si>
    <t>比較</t>
    <rPh sb="0" eb="2">
      <t>ヒカク</t>
    </rPh>
    <phoneticPr fontId="3"/>
  </si>
  <si>
    <t>有</t>
    <rPh sb="0" eb="1">
      <t>アリ</t>
    </rPh>
    <phoneticPr fontId="3"/>
  </si>
  <si>
    <t>□有　■無</t>
    <rPh sb="1" eb="2">
      <t>アリ</t>
    </rPh>
    <rPh sb="4" eb="5">
      <t>ナ</t>
    </rPh>
    <phoneticPr fontId="3"/>
  </si>
  <si>
    <t>注３）製品購入先の業者が、合法性の証明に係る行動規範を作成し、①又は②の方法によらず、独自の取組により証明する場合</t>
  </si>
  <si>
    <t>預金種別</t>
    <rPh sb="0" eb="2">
      <t>ヨキン</t>
    </rPh>
    <rPh sb="2" eb="4">
      <t>シュベツ</t>
    </rPh>
    <phoneticPr fontId="3"/>
  </si>
  <si>
    <t>県庁支店</t>
    <rPh sb="0" eb="2">
      <t>ケンチョウ</t>
    </rPh>
    <rPh sb="2" eb="4">
      <t>シテン</t>
    </rPh>
    <phoneticPr fontId="3"/>
  </si>
  <si>
    <t>岩手県</t>
  </si>
  <si>
    <t>新潟県</t>
  </si>
  <si>
    <t xml:space="preserve"> 　令和８年度において省エネ住宅新築等事業を実施したいので、補助金を交付されるよう関係書類を添えて</t>
    <rPh sb="11" eb="12">
      <t>ショウ</t>
    </rPh>
    <rPh sb="14" eb="16">
      <t>ジュウタク</t>
    </rPh>
    <rPh sb="16" eb="18">
      <t>シンチク</t>
    </rPh>
    <rPh sb="46" eb="47">
      <t>ソ</t>
    </rPh>
    <phoneticPr fontId="3"/>
  </si>
  <si>
    <t xml:space="preserve"> （注）　変更事業計画書の場合は、変更前の計画を上段に括弧書きし、変更後の計画を下段に記入するこ</t>
  </si>
  <si>
    <t>※補助金の交付決定前に着手（契約を含む）する場合は事前着手届の提出及び承認が必要です。</t>
    <rPh sb="1" eb="4">
      <t>ホジョキン</t>
    </rPh>
    <rPh sb="5" eb="7">
      <t>コウフ</t>
    </rPh>
    <rPh sb="7" eb="10">
      <t>ケッテイマエ</t>
    </rPh>
    <rPh sb="11" eb="13">
      <t>チャクシュ</t>
    </rPh>
    <rPh sb="14" eb="16">
      <t>ケイヤク</t>
    </rPh>
    <rPh sb="17" eb="18">
      <t>フク</t>
    </rPh>
    <rPh sb="22" eb="24">
      <t>バアイ</t>
    </rPh>
    <rPh sb="25" eb="27">
      <t>ジゼン</t>
    </rPh>
    <rPh sb="27" eb="29">
      <t>チャクシュ</t>
    </rPh>
    <rPh sb="29" eb="30">
      <t>トドケ</t>
    </rPh>
    <rPh sb="31" eb="33">
      <t>テイシュツ</t>
    </rPh>
    <rPh sb="33" eb="34">
      <t>オヨ</t>
    </rPh>
    <rPh sb="35" eb="37">
      <t>ショウニン</t>
    </rPh>
    <rPh sb="38" eb="40">
      <t>ヒツヨウ</t>
    </rPh>
    <phoneticPr fontId="3"/>
  </si>
  <si>
    <t>⑬ 方書等（漢字）　（「△△ビル３Ｆ」、「□□様方」などを記入する。）</t>
    <rPh sb="2" eb="3">
      <t>カタ</t>
    </rPh>
    <rPh sb="3" eb="4">
      <t>カキ</t>
    </rPh>
    <rPh sb="4" eb="5">
      <t>トウ</t>
    </rPh>
    <rPh sb="6" eb="8">
      <t>カンジ</t>
    </rPh>
    <rPh sb="23" eb="24">
      <t>サマ</t>
    </rPh>
    <rPh sb="24" eb="25">
      <t>カタ</t>
    </rPh>
    <rPh sb="29" eb="31">
      <t>キニュウ</t>
    </rPh>
    <phoneticPr fontId="22"/>
  </si>
  <si>
    <t>＝</t>
  </si>
  <si>
    <t>菊川市</t>
  </si>
  <si>
    <t>牧之原市</t>
  </si>
  <si>
    <t>熊本県</t>
  </si>
  <si>
    <t>様</t>
    <rPh sb="0" eb="1">
      <t>サマ</t>
    </rPh>
    <phoneticPr fontId="22"/>
  </si>
  <si>
    <t>県コード一覧</t>
    <rPh sb="0" eb="1">
      <t>ケン</t>
    </rPh>
    <rPh sb="4" eb="6">
      <t>イチラン</t>
    </rPh>
    <phoneticPr fontId="22"/>
  </si>
  <si>
    <t>島根県</t>
  </si>
  <si>
    <t>※Excelの形式によっては一部のシートの形が崩れる場合がありますが、そのまま提出してください。</t>
  </si>
  <si>
    <t>１　収入の部</t>
    <rPh sb="2" eb="4">
      <t>シュウニュウ</t>
    </rPh>
    <rPh sb="5" eb="6">
      <t>ブ</t>
    </rPh>
    <phoneticPr fontId="3"/>
  </si>
  <si>
    <t>山形県</t>
  </si>
  <si>
    <t>③ ファクス用電話番号</t>
  </si>
  <si>
    <t>茨城県</t>
  </si>
  <si>
    <t>施工業者</t>
    <rPh sb="0" eb="2">
      <t>セコウ</t>
    </rPh>
    <rPh sb="2" eb="4">
      <t>ギョウシャ</t>
    </rPh>
    <phoneticPr fontId="3"/>
  </si>
  <si>
    <t>変更予算額</t>
    <rPh sb="0" eb="2">
      <t>ヘンコウ</t>
    </rPh>
    <rPh sb="2" eb="5">
      <t>ヨサンガク</t>
    </rPh>
    <phoneticPr fontId="3"/>
  </si>
  <si>
    <t>増</t>
    <rPh sb="0" eb="1">
      <t>フ</t>
    </rPh>
    <phoneticPr fontId="3"/>
  </si>
  <si>
    <t>△減</t>
    <rPh sb="1" eb="2">
      <t>ヘ</t>
    </rPh>
    <phoneticPr fontId="3"/>
  </si>
  <si>
    <t>⑤ 氏名・名称（漢字）上段</t>
    <rPh sb="2" eb="4">
      <t>シメイ</t>
    </rPh>
    <rPh sb="5" eb="7">
      <t>メイショウ</t>
    </rPh>
    <rPh sb="8" eb="10">
      <t>カンジ</t>
    </rPh>
    <rPh sb="11" eb="13">
      <t>ジョウダン</t>
    </rPh>
    <phoneticPr fontId="22"/>
  </si>
  <si>
    <t>■戸建て住宅、□併用住宅（住宅部分のみ）</t>
  </si>
  <si>
    <t>備考</t>
    <rPh sb="0" eb="2">
      <t>ビコウ</t>
    </rPh>
    <phoneticPr fontId="3"/>
  </si>
  <si>
    <t>富山県</t>
  </si>
  <si>
    <t>２ 支出の部</t>
    <rPh sb="2" eb="4">
      <t>シシュツ</t>
    </rPh>
    <rPh sb="5" eb="6">
      <t>ブ</t>
    </rPh>
    <phoneticPr fontId="3"/>
  </si>
  <si>
    <t>（建設業者等で、県の公共工事について前払金の預託口座がある場合のみ記入する。）</t>
    <rPh sb="1" eb="4">
      <t>ケンセツギョウ</t>
    </rPh>
    <rPh sb="4" eb="5">
      <t>シャ</t>
    </rPh>
    <rPh sb="5" eb="6">
      <t>トウ</t>
    </rPh>
    <rPh sb="8" eb="9">
      <t>ケン</t>
    </rPh>
    <rPh sb="10" eb="12">
      <t>コウキョウ</t>
    </rPh>
    <rPh sb="12" eb="14">
      <t>コウジ</t>
    </rPh>
    <rPh sb="18" eb="20">
      <t>マエバラ</t>
    </rPh>
    <rPh sb="20" eb="21">
      <t>キン</t>
    </rPh>
    <rPh sb="22" eb="24">
      <t>ヨタク</t>
    </rPh>
    <rPh sb="24" eb="26">
      <t>コウザ</t>
    </rPh>
    <rPh sb="29" eb="31">
      <t>バアイ</t>
    </rPh>
    <rPh sb="33" eb="35">
      <t>キニュウ</t>
    </rPh>
    <phoneticPr fontId="22"/>
  </si>
  <si>
    <t>振　替　先　金　融　機　関　名</t>
    <rPh sb="0" eb="1">
      <t>ブルイ</t>
    </rPh>
    <rPh sb="2" eb="3">
      <t>テイ</t>
    </rPh>
    <rPh sb="4" eb="5">
      <t>サキ</t>
    </rPh>
    <rPh sb="6" eb="7">
      <t>カネ</t>
    </rPh>
    <rPh sb="8" eb="9">
      <t>トオル</t>
    </rPh>
    <rPh sb="10" eb="11">
      <t>キ</t>
    </rPh>
    <rPh sb="12" eb="13">
      <t>セキ</t>
    </rPh>
    <rPh sb="14" eb="15">
      <t>メイ</t>
    </rPh>
    <phoneticPr fontId="22"/>
  </si>
  <si>
    <t>対象の事業を○で
選択してください</t>
    <rPh sb="0" eb="2">
      <t>たいしょう</t>
    </rPh>
    <rPh sb="3" eb="5">
      <t>じぎょう</t>
    </rPh>
    <rPh sb="9" eb="11">
      <t>せんたく</t>
    </rPh>
    <phoneticPr fontId="22" type="Hiragana"/>
  </si>
  <si>
    <t>田方郡函南町</t>
  </si>
  <si>
    <t>県補助金③　森林認証材加算</t>
    <rPh sb="0" eb="1">
      <t>ケン</t>
    </rPh>
    <rPh sb="1" eb="4">
      <t>ホジョキン</t>
    </rPh>
    <rPh sb="6" eb="8">
      <t>シンリン</t>
    </rPh>
    <rPh sb="8" eb="10">
      <t>ニンショウ</t>
    </rPh>
    <rPh sb="10" eb="11">
      <t>ザイ</t>
    </rPh>
    <rPh sb="11" eb="13">
      <t>カサン</t>
    </rPh>
    <phoneticPr fontId="3"/>
  </si>
  <si>
    <t>北海道</t>
  </si>
  <si>
    <t>長崎県</t>
  </si>
  <si>
    <t>提出日</t>
    <rPh sb="0" eb="2">
      <t>テイシュツ</t>
    </rPh>
    <rPh sb="2" eb="3">
      <t>ヒ</t>
    </rPh>
    <phoneticPr fontId="3"/>
  </si>
  <si>
    <t>事業実績書</t>
    <rPh sb="0" eb="2">
      <t>ジギョウ</t>
    </rPh>
    <rPh sb="2" eb="4">
      <t>ジッセキ</t>
    </rPh>
    <rPh sb="4" eb="5">
      <t>ショ</t>
    </rPh>
    <phoneticPr fontId="3"/>
  </si>
  <si>
    <t>認定工場名</t>
    <rPh sb="0" eb="2">
      <t>ニンテイ</t>
    </rPh>
    <rPh sb="2" eb="4">
      <t>コウジョウ</t>
    </rPh>
    <rPh sb="4" eb="5">
      <t>メイ</t>
    </rPh>
    <phoneticPr fontId="3"/>
  </si>
  <si>
    <t>県補助金②　木材加算</t>
    <rPh sb="0" eb="1">
      <t>ケン</t>
    </rPh>
    <rPh sb="1" eb="4">
      <t>ホジョキン</t>
    </rPh>
    <rPh sb="6" eb="8">
      <t>モクザイ</t>
    </rPh>
    <rPh sb="8" eb="10">
      <t>カサン</t>
    </rPh>
    <phoneticPr fontId="3"/>
  </si>
  <si>
    <t>店</t>
    <rPh sb="0" eb="1">
      <t>テン</t>
    </rPh>
    <phoneticPr fontId="22"/>
  </si>
  <si>
    <t>GJ/年</t>
    <rPh sb="3" eb="4">
      <t>ネン</t>
    </rPh>
    <phoneticPr fontId="3"/>
  </si>
  <si>
    <t>金融機関名</t>
  </si>
  <si>
    <t>銀行・信金・農協</t>
    <rPh sb="0" eb="2">
      <t>ギンコウ</t>
    </rPh>
    <rPh sb="3" eb="5">
      <t>シンキン</t>
    </rPh>
    <rPh sb="6" eb="8">
      <t>ノウキョウ</t>
    </rPh>
    <phoneticPr fontId="22"/>
  </si>
  <si>
    <t>合法性証明</t>
    <rPh sb="0" eb="3">
      <t>ゴウホウセイ</t>
    </rPh>
    <rPh sb="3" eb="5">
      <t>ショウメイ</t>
    </rPh>
    <phoneticPr fontId="3"/>
  </si>
  <si>
    <t>②森林・林業・木材産業関係団体の認定を得て事業者が行う証明（注２）</t>
  </si>
  <si>
    <t>口　座　名　義　人　（カ　ナ）</t>
    <rPh sb="0" eb="1">
      <t>クチ</t>
    </rPh>
    <rPh sb="2" eb="3">
      <t>ザ</t>
    </rPh>
    <rPh sb="4" eb="5">
      <t>ナ</t>
    </rPh>
    <rPh sb="6" eb="7">
      <t>ギ</t>
    </rPh>
    <rPh sb="8" eb="9">
      <t>ニン</t>
    </rPh>
    <phoneticPr fontId="22"/>
  </si>
  <si>
    <t>別段</t>
    <rPh sb="0" eb="2">
      <t>ベツダン</t>
    </rPh>
    <phoneticPr fontId="22"/>
  </si>
  <si>
    <t>（電話番号</t>
    <rPh sb="1" eb="3">
      <t>デンワ</t>
    </rPh>
    <rPh sb="3" eb="5">
      <t>バンゴウ</t>
    </rPh>
    <phoneticPr fontId="22"/>
  </si>
  <si>
    <t>石川県</t>
  </si>
  <si>
    <t>住所（所在地）</t>
    <rPh sb="0" eb="2">
      <t>ジュウショ</t>
    </rPh>
    <rPh sb="3" eb="6">
      <t>ショザイチ</t>
    </rPh>
    <phoneticPr fontId="22"/>
  </si>
  <si>
    <t>三重県</t>
  </si>
  <si>
    <t>⑫ 地番等（漢字）</t>
    <rPh sb="2" eb="4">
      <t>チバン</t>
    </rPh>
    <rPh sb="4" eb="5">
      <t>トウ</t>
    </rPh>
    <rPh sb="6" eb="8">
      <t>カンジ</t>
    </rPh>
    <phoneticPr fontId="22"/>
  </si>
  <si>
    <t>①森林認証制度及び CoC 認証制度を活用した証明（注１）</t>
  </si>
  <si>
    <t>①</t>
  </si>
  <si>
    <t>県産材取扱業者が県産材販売管理票を発行することによる証明（必須）</t>
  </si>
  <si>
    <t>工事（購入）内容等計画書</t>
    <rPh sb="0" eb="2">
      <t>コウジ</t>
    </rPh>
    <rPh sb="3" eb="5">
      <t>コウニュウ</t>
    </rPh>
    <rPh sb="6" eb="8">
      <t>ナイヨウ</t>
    </rPh>
    <rPh sb="8" eb="9">
      <t>トウ</t>
    </rPh>
    <rPh sb="9" eb="12">
      <t>ケイカクショ</t>
    </rPh>
    <phoneticPr fontId="3"/>
  </si>
  <si>
    <t>施工者の製品購入先</t>
  </si>
  <si>
    <t>BEIは0.8以下が基準</t>
    <rPh sb="7" eb="9">
      <t>イカ</t>
    </rPh>
    <rPh sb="10" eb="12">
      <t>キジュン</t>
    </rPh>
    <phoneticPr fontId="3"/>
  </si>
  <si>
    <t xml:space="preserve"> 申請します。</t>
  </si>
  <si>
    <t>事業計画書</t>
    <rPh sb="0" eb="2">
      <t>ジギョウ</t>
    </rPh>
    <rPh sb="2" eb="4">
      <t>ケイカク</t>
    </rPh>
    <rPh sb="4" eb="5">
      <t>ショ</t>
    </rPh>
    <phoneticPr fontId="3"/>
  </si>
  <si>
    <t>申請住宅情報</t>
    <rPh sb="0" eb="2">
      <t>シンセイ</t>
    </rPh>
    <rPh sb="2" eb="4">
      <t>ジュウタク</t>
    </rPh>
    <rPh sb="4" eb="6">
      <t>ジョウホウ</t>
    </rPh>
    <phoneticPr fontId="3"/>
  </si>
  <si>
    <t>SUMAI工場</t>
    <rPh sb="5" eb="7">
      <t>コウジョウ</t>
    </rPh>
    <phoneticPr fontId="3"/>
  </si>
  <si>
    <t>大阪府</t>
  </si>
  <si>
    <t>区　分</t>
    <rPh sb="0" eb="1">
      <t>ク</t>
    </rPh>
    <rPh sb="2" eb="3">
      <t>ブン</t>
    </rPh>
    <phoneticPr fontId="3"/>
  </si>
  <si>
    <r>
      <t>W/(m</t>
    </r>
    <r>
      <rPr>
        <vertAlign val="superscript"/>
        <sz val="11"/>
        <color theme="1"/>
        <rFont val="ＭＳ 明朝"/>
      </rPr>
      <t>2</t>
    </r>
    <r>
      <rPr>
        <sz val="11"/>
        <color theme="1"/>
        <rFont val="ＭＳ 明朝"/>
      </rPr>
      <t>･K)</t>
    </r>
  </si>
  <si>
    <r>
      <t>m</t>
    </r>
    <r>
      <rPr>
        <vertAlign val="superscript"/>
        <sz val="12"/>
        <color theme="1"/>
        <rFont val="ＭＳ 明朝"/>
      </rPr>
      <t>3</t>
    </r>
  </si>
  <si>
    <t>（注） 変更収支予算書の場合は、変更前の予算額を上段に括弧書きし、</t>
  </si>
  <si>
    <t>　債権者番号</t>
    <rPh sb="1" eb="4">
      <t>サイケンシャ</t>
    </rPh>
    <rPh sb="4" eb="6">
      <t>バンゴウ</t>
    </rPh>
    <phoneticPr fontId="22"/>
  </si>
  <si>
    <t>事業の内容</t>
  </si>
  <si>
    <t>補助金額</t>
  </si>
  <si>
    <t>※　この用紙のみを切りはなして返送してください。</t>
    <rPh sb="4" eb="6">
      <t>ヨウシ</t>
    </rPh>
    <rPh sb="9" eb="10">
      <t>キ</t>
    </rPh>
    <rPh sb="15" eb="17">
      <t>ヘンソウ</t>
    </rPh>
    <phoneticPr fontId="22"/>
  </si>
  <si>
    <t>基準一次エネルギー消費量
（その他除く）</t>
    <rPh sb="0" eb="2">
      <t>キジュン</t>
    </rPh>
    <rPh sb="2" eb="4">
      <t>イチジ</t>
    </rPh>
    <rPh sb="9" eb="12">
      <t>ショウヒリョウ</t>
    </rPh>
    <rPh sb="16" eb="17">
      <t>タ</t>
    </rPh>
    <rPh sb="17" eb="18">
      <t>ノゾ</t>
    </rPh>
    <phoneticPr fontId="3"/>
  </si>
  <si>
    <t>普通</t>
    <rPh sb="0" eb="2">
      <t>フツウ</t>
    </rPh>
    <phoneticPr fontId="22"/>
  </si>
  <si>
    <t>袋井市</t>
  </si>
  <si>
    <t>・森林認証材加算</t>
    <rPh sb="1" eb="3">
      <t>シンリン</t>
    </rPh>
    <rPh sb="3" eb="5">
      <t>ニンショウ</t>
    </rPh>
    <rPh sb="5" eb="6">
      <t>ザイ</t>
    </rPh>
    <rPh sb="6" eb="8">
      <t>カサン</t>
    </rPh>
    <phoneticPr fontId="3"/>
  </si>
  <si>
    <t>⑨ 郵便番号</t>
    <rPh sb="2" eb="6">
      <t>ユウビンバンゴウ</t>
    </rPh>
    <phoneticPr fontId="22"/>
  </si>
  <si>
    <t>駿東郡長泉町</t>
  </si>
  <si>
    <t>比    較</t>
    <rPh sb="0" eb="1">
      <t>ヒ</t>
    </rPh>
    <rPh sb="5" eb="6">
      <t>カク</t>
    </rPh>
    <phoneticPr fontId="3"/>
  </si>
  <si>
    <t>（様式1）</t>
  </si>
  <si>
    <t>広島県</t>
  </si>
  <si>
    <t>３　省エネルギー性能</t>
    <rPh sb="2" eb="3">
      <t>ショウ</t>
    </rPh>
    <rPh sb="8" eb="10">
      <t>セイノウ</t>
    </rPh>
    <phoneticPr fontId="3"/>
  </si>
  <si>
    <t>預金種別</t>
    <rPh sb="0" eb="2">
      <t>ヨキン</t>
    </rPh>
    <phoneticPr fontId="22"/>
  </si>
  <si>
    <t>使用量</t>
    <rPh sb="0" eb="3">
      <t>シヨウリョウ</t>
    </rPh>
    <phoneticPr fontId="3"/>
  </si>
  <si>
    <t>磐田市</t>
  </si>
  <si>
    <t>※　記載上の留意点は、別紙「記載要領」をご覧ください。</t>
    <rPh sb="2" eb="4">
      <t>キサイ</t>
    </rPh>
    <rPh sb="4" eb="5">
      <t>ジョウ</t>
    </rPh>
    <rPh sb="6" eb="9">
      <t>リュウイテン</t>
    </rPh>
    <rPh sb="11" eb="13">
      <t>ベッシ</t>
    </rPh>
    <rPh sb="14" eb="16">
      <t>キサイ</t>
    </rPh>
    <rPh sb="16" eb="18">
      <t>ヨウリョウ</t>
    </rPh>
    <rPh sb="21" eb="22">
      <t>ラン</t>
    </rPh>
    <phoneticPr fontId="22"/>
  </si>
  <si>
    <t>長野県</t>
  </si>
  <si>
    <t>伊東市</t>
  </si>
  <si>
    <r>
      <t>延床面積（m</t>
    </r>
    <r>
      <rPr>
        <vertAlign val="superscript"/>
        <sz val="11"/>
        <color theme="1"/>
        <rFont val="ＭＳ 明朝"/>
      </rPr>
      <t>2</t>
    </r>
    <r>
      <rPr>
        <sz val="11"/>
        <color theme="1"/>
        <rFont val="ＭＳ 明朝"/>
      </rPr>
      <t>）</t>
    </r>
    <rPh sb="0" eb="1">
      <t>ノベ</t>
    </rPh>
    <rPh sb="1" eb="2">
      <t>ユカ</t>
    </rPh>
    <rPh sb="2" eb="4">
      <t>メンセキ</t>
    </rPh>
    <phoneticPr fontId="3"/>
  </si>
  <si>
    <t>磐田市国府台1234-567</t>
    <rPh sb="0" eb="3">
      <t>イワタシ</t>
    </rPh>
    <rPh sb="3" eb="6">
      <t>コウノダイ</t>
    </rPh>
    <phoneticPr fontId="3"/>
  </si>
  <si>
    <t>変更承認申請</t>
    <rPh sb="2" eb="4">
      <t>ショウニン</t>
    </rPh>
    <phoneticPr fontId="3"/>
  </si>
  <si>
    <t>円</t>
  </si>
  <si>
    <t>滋賀県</t>
  </si>
  <si>
    <r>
      <t>建築面積（m</t>
    </r>
    <r>
      <rPr>
        <vertAlign val="superscript"/>
        <sz val="11"/>
        <color theme="1"/>
        <rFont val="ＭＳ 明朝"/>
      </rPr>
      <t>2</t>
    </r>
    <r>
      <rPr>
        <sz val="11"/>
        <color theme="1"/>
        <rFont val="ＭＳ 明朝"/>
      </rPr>
      <t>）</t>
    </r>
    <rPh sb="0" eb="2">
      <t>ケンチク</t>
    </rPh>
    <rPh sb="2" eb="4">
      <t>メンセキ</t>
    </rPh>
    <phoneticPr fontId="3"/>
  </si>
  <si>
    <t>変更承認</t>
    <rPh sb="0" eb="2">
      <t>ヘンコウ</t>
    </rPh>
    <rPh sb="2" eb="4">
      <t>ショウニン</t>
    </rPh>
    <phoneticPr fontId="3"/>
  </si>
  <si>
    <t>県産材加算を取り止めたため。</t>
    <rPh sb="0" eb="3">
      <t>ケンサンザイ</t>
    </rPh>
    <rPh sb="3" eb="5">
      <t>カサン</t>
    </rPh>
    <rPh sb="6" eb="7">
      <t>トリ</t>
    </rPh>
    <rPh sb="8" eb="9">
      <t>ドメ</t>
    </rPh>
    <phoneticPr fontId="3"/>
  </si>
  <si>
    <t>奈良県</t>
  </si>
  <si>
    <t>市区町</t>
    <rPh sb="0" eb="2">
      <t>シク</t>
    </rPh>
    <rPh sb="2" eb="3">
      <t>マチ</t>
    </rPh>
    <phoneticPr fontId="3"/>
  </si>
  <si>
    <t>②使用量(㎥)</t>
  </si>
  <si>
    <t>第２期</t>
    <rPh sb="0" eb="1">
      <t>ダイ</t>
    </rPh>
    <rPh sb="2" eb="3">
      <t>キ</t>
    </rPh>
    <phoneticPr fontId="3"/>
  </si>
  <si>
    <t>⑪ 県市区郡町村丁目等（漢字）</t>
    <rPh sb="2" eb="3">
      <t>ケン</t>
    </rPh>
    <rPh sb="3" eb="4">
      <t>シ</t>
    </rPh>
    <rPh sb="4" eb="5">
      <t>ク</t>
    </rPh>
    <rPh sb="5" eb="6">
      <t>グン</t>
    </rPh>
    <rPh sb="6" eb="7">
      <t>チョウ</t>
    </rPh>
    <rPh sb="7" eb="8">
      <t>ソン</t>
    </rPh>
    <rPh sb="8" eb="10">
      <t>チョウメ</t>
    </rPh>
    <rPh sb="10" eb="11">
      <t>トウ</t>
    </rPh>
    <rPh sb="12" eb="14">
      <t>カンジ</t>
    </rPh>
    <phoneticPr fontId="22"/>
  </si>
  <si>
    <t>交付決定通知番号</t>
  </si>
  <si>
    <t>市区町</t>
    <rPh sb="0" eb="1">
      <t>シ</t>
    </rPh>
    <rPh sb="1" eb="2">
      <t>ク</t>
    </rPh>
    <rPh sb="2" eb="3">
      <t>マチ</t>
    </rPh>
    <phoneticPr fontId="3"/>
  </si>
  <si>
    <t>県産材の利用</t>
    <rPh sb="0" eb="3">
      <t>ケンサンザイ</t>
    </rPh>
    <rPh sb="4" eb="6">
      <t>リヨウ</t>
    </rPh>
    <phoneticPr fontId="3"/>
  </si>
  <si>
    <r>
      <t>様式第５号</t>
    </r>
    <r>
      <rPr>
        <sz val="10"/>
        <color auto="1"/>
        <rFont val="ＭＳ 明朝"/>
      </rPr>
      <t>（用紙　日本産業規格Ａ４縦型）</t>
    </r>
  </si>
  <si>
    <t>１ 新築（購入）する住宅の概要</t>
    <rPh sb="2" eb="4">
      <t>シンチク</t>
    </rPh>
    <rPh sb="5" eb="7">
      <t>コウニュウ</t>
    </rPh>
    <rPh sb="10" eb="12">
      <t>ジュウタク</t>
    </rPh>
    <rPh sb="13" eb="15">
      <t>ガイヨウ</t>
    </rPh>
    <phoneticPr fontId="3"/>
  </si>
  <si>
    <t>支店名</t>
  </si>
  <si>
    <t>連絡先E-Mail</t>
  </si>
  <si>
    <t>京都府</t>
  </si>
  <si>
    <t>種類</t>
    <rPh sb="0" eb="2">
      <t>しゅるい</t>
    </rPh>
    <phoneticPr fontId="22" type="Hiragana"/>
  </si>
  <si>
    <t>口座振替による支払及びファクスによる口座振替通知登録申出書（補助金等交付手続用）</t>
    <rPh sb="0" eb="2">
      <t>コウザ</t>
    </rPh>
    <rPh sb="2" eb="4">
      <t>フリカエ</t>
    </rPh>
    <rPh sb="7" eb="9">
      <t>シハライ</t>
    </rPh>
    <rPh sb="9" eb="10">
      <t>オヨ</t>
    </rPh>
    <rPh sb="18" eb="20">
      <t>コウザ</t>
    </rPh>
    <rPh sb="20" eb="22">
      <t>フリカエ</t>
    </rPh>
    <rPh sb="22" eb="24">
      <t>ツウチ</t>
    </rPh>
    <rPh sb="24" eb="26">
      <t>トウロク</t>
    </rPh>
    <rPh sb="26" eb="29">
      <t>モウシデショ</t>
    </rPh>
    <rPh sb="30" eb="33">
      <t>ホジョキン</t>
    </rPh>
    <rPh sb="33" eb="34">
      <t>トウ</t>
    </rPh>
    <rPh sb="34" eb="36">
      <t>コウフ</t>
    </rPh>
    <rPh sb="36" eb="38">
      <t>テツヅキ</t>
    </rPh>
    <rPh sb="38" eb="39">
      <t>ヨウ</t>
    </rPh>
    <phoneticPr fontId="22"/>
  </si>
  <si>
    <t>湖西市</t>
  </si>
  <si>
    <t>直近３年間の年間平均新築住宅請負戸数（戸）</t>
    <rPh sb="0" eb="2">
      <t>チョッキン</t>
    </rPh>
    <rPh sb="3" eb="4">
      <t>ネン</t>
    </rPh>
    <rPh sb="4" eb="5">
      <t>カン</t>
    </rPh>
    <rPh sb="6" eb="8">
      <t>ネンカン</t>
    </rPh>
    <rPh sb="8" eb="10">
      <t>ヘイキン</t>
    </rPh>
    <rPh sb="10" eb="12">
      <t>シンチク</t>
    </rPh>
    <rPh sb="12" eb="14">
      <t>ジュウタク</t>
    </rPh>
    <rPh sb="14" eb="16">
      <t>ウケオイ</t>
    </rPh>
    <rPh sb="16" eb="18">
      <t>コスウ</t>
    </rPh>
    <rPh sb="19" eb="20">
      <t>コ</t>
    </rPh>
    <phoneticPr fontId="3"/>
  </si>
  <si>
    <t>・口座振替通知FAX送信受領</t>
    <rPh sb="1" eb="3">
      <t>コウザ</t>
    </rPh>
    <rPh sb="3" eb="5">
      <t>フリカエ</t>
    </rPh>
    <rPh sb="5" eb="7">
      <t>ツウチ</t>
    </rPh>
    <rPh sb="10" eb="12">
      <t>ソウシン</t>
    </rPh>
    <rPh sb="12" eb="14">
      <t>ジュリョウ</t>
    </rPh>
    <phoneticPr fontId="22"/>
  </si>
  <si>
    <t>④ 氏名・名称（カナ）</t>
    <rPh sb="2" eb="4">
      <t>シメイ</t>
    </rPh>
    <rPh sb="5" eb="7">
      <t>メイショウ</t>
    </rPh>
    <phoneticPr fontId="22"/>
  </si>
  <si>
    <t>榛原郡川根本町</t>
  </si>
  <si>
    <t xml:space="preserve"> 市町村ｺｰﾄﾞ</t>
    <rPh sb="1" eb="4">
      <t>シチョウソン</t>
    </rPh>
    <phoneticPr fontId="22"/>
  </si>
  <si>
    <t>賀茂郡南伊豆町</t>
  </si>
  <si>
    <t>山口県</t>
  </si>
  <si>
    <t>【いずれか必須】</t>
    <rPh sb="5" eb="7">
      <t>ひっす</t>
    </rPh>
    <phoneticPr fontId="22" type="Hiragana"/>
  </si>
  <si>
    <t>（予算額）</t>
    <rPh sb="1" eb="4">
      <t>ヨサンガク</t>
    </rPh>
    <phoneticPr fontId="3"/>
  </si>
  <si>
    <t>口座番号</t>
  </si>
  <si>
    <t>金融機関ｺｰﾄﾞ</t>
  </si>
  <si>
    <t>申請者情報</t>
    <rPh sb="0" eb="3">
      <t>シンセイシャ</t>
    </rPh>
    <rPh sb="3" eb="5">
      <t>ジョウホウ</t>
    </rPh>
    <phoneticPr fontId="3"/>
  </si>
  <si>
    <t>注１）製品購入先の業者が、FSCやSGECのCoC認証を取得している場合</t>
  </si>
  <si>
    <t>注２）製品購入先の業者が、静岡県木材協同組合連合会等が運用する制度により認定されている場合</t>
  </si>
  <si>
    <t>口座種別</t>
  </si>
  <si>
    <t>大分県</t>
  </si>
  <si>
    <r>
      <t xml:space="preserve">対象事業の選択
</t>
    </r>
    <r>
      <rPr>
        <sz val="11"/>
        <color rgb="FFFF0000"/>
        <rFont val="ＭＳ 明朝"/>
      </rPr>
      <t>（いずれか必須）</t>
    </r>
    <rPh sb="0" eb="2">
      <t>タイショウ</t>
    </rPh>
    <rPh sb="2" eb="4">
      <t>ジギョウ</t>
    </rPh>
    <rPh sb="5" eb="7">
      <t>センタク</t>
    </rPh>
    <rPh sb="13" eb="15">
      <t>ヒッス</t>
    </rPh>
    <phoneticPr fontId="3"/>
  </si>
  <si>
    <t>青森県</t>
  </si>
  <si>
    <t>種別</t>
    <rPh sb="0" eb="2">
      <t>シュベツ</t>
    </rPh>
    <phoneticPr fontId="22"/>
  </si>
  <si>
    <t>富士市</t>
  </si>
  <si>
    <t>宮城県</t>
  </si>
  <si>
    <t>階数</t>
    <rPh sb="0" eb="2">
      <t>カイスウ</t>
    </rPh>
    <phoneticPr fontId="3"/>
  </si>
  <si>
    <t>秋田県</t>
  </si>
  <si>
    <t>本・支店名</t>
    <rPh sb="0" eb="1">
      <t>ホン</t>
    </rPh>
    <rPh sb="2" eb="4">
      <t>シテン</t>
    </rPh>
    <rPh sb="4" eb="5">
      <t>メイ</t>
    </rPh>
    <phoneticPr fontId="3"/>
  </si>
  <si>
    <t>県産材加算の場合入力必須</t>
    <rPh sb="0" eb="1">
      <t>ケン</t>
    </rPh>
    <rPh sb="1" eb="3">
      <t>サンザイ</t>
    </rPh>
    <rPh sb="3" eb="5">
      <t>カサン</t>
    </rPh>
    <rPh sb="6" eb="8">
      <t>バアイ</t>
    </rPh>
    <rPh sb="8" eb="10">
      <t>ニュウリョク</t>
    </rPh>
    <rPh sb="10" eb="12">
      <t>ヒッス</t>
    </rPh>
    <phoneticPr fontId="3"/>
  </si>
  <si>
    <t>福島県</t>
  </si>
  <si>
    <t>栃木県</t>
  </si>
  <si>
    <t>三島市</t>
  </si>
  <si>
    <t>群馬県</t>
  </si>
  <si>
    <t>埼玉県</t>
  </si>
  <si>
    <t>県内市町</t>
    <rPh sb="0" eb="2">
      <t>ケンナイ</t>
    </rPh>
    <rPh sb="2" eb="3">
      <t>シ</t>
    </rPh>
    <rPh sb="3" eb="4">
      <t>マチ</t>
    </rPh>
    <phoneticPr fontId="3"/>
  </si>
  <si>
    <t>東京都</t>
  </si>
  <si>
    <t>山梨県</t>
  </si>
  <si>
    <r>
      <t>様式第１号</t>
    </r>
    <r>
      <rPr>
        <sz val="10"/>
        <color auto="1"/>
        <rFont val="ＭＳ 明朝"/>
      </rPr>
      <t>（用紙　日本産業規格Ａ４縦型）</t>
    </r>
  </si>
  <si>
    <t>番地以下</t>
    <rPh sb="0" eb="2">
      <t>バンチ</t>
    </rPh>
    <rPh sb="2" eb="4">
      <t>イカ</t>
    </rPh>
    <phoneticPr fontId="3"/>
  </si>
  <si>
    <t>岐阜県</t>
  </si>
  <si>
    <t>兵庫県</t>
  </si>
  <si>
    <t>鳥取県</t>
  </si>
  <si>
    <t>無</t>
    <rPh sb="0" eb="1">
      <t>ナ</t>
    </rPh>
    <phoneticPr fontId="3"/>
  </si>
  <si>
    <t>徳島県</t>
  </si>
  <si>
    <t>県産材加算を利用する場合、認定工場名及び製品種別が空欄でない</t>
    <rPh sb="0" eb="3">
      <t>ケンサンザイ</t>
    </rPh>
    <rPh sb="3" eb="5">
      <t>カサン</t>
    </rPh>
    <rPh sb="6" eb="8">
      <t>リヨウ</t>
    </rPh>
    <rPh sb="10" eb="12">
      <t>バアイ</t>
    </rPh>
    <rPh sb="13" eb="15">
      <t>ニンテイ</t>
    </rPh>
    <rPh sb="15" eb="18">
      <t>コウジョウメイ</t>
    </rPh>
    <rPh sb="18" eb="19">
      <t>オヨ</t>
    </rPh>
    <rPh sb="20" eb="22">
      <t>セイヒン</t>
    </rPh>
    <rPh sb="22" eb="24">
      <t>シュベツ</t>
    </rPh>
    <rPh sb="25" eb="27">
      <t>クウラン</t>
    </rPh>
    <phoneticPr fontId="3"/>
  </si>
  <si>
    <t>愛媛県</t>
  </si>
  <si>
    <t>福岡県</t>
  </si>
  <si>
    <t>・しずおか優良木材等補助加算</t>
    <rPh sb="5" eb="7">
      <t>ユウリョウ</t>
    </rPh>
    <rPh sb="7" eb="9">
      <t>モクザイ</t>
    </rPh>
    <rPh sb="9" eb="10">
      <t>ナド</t>
    </rPh>
    <rPh sb="10" eb="12">
      <t>ホジョ</t>
    </rPh>
    <rPh sb="12" eb="14">
      <t>カサン</t>
    </rPh>
    <phoneticPr fontId="3"/>
  </si>
  <si>
    <t>佐賀県</t>
  </si>
  <si>
    <t>地名・丁目等</t>
    <rPh sb="0" eb="2">
      <t>チメイ</t>
    </rPh>
    <rPh sb="3" eb="5">
      <t>チョウメ</t>
    </rPh>
    <rPh sb="5" eb="6">
      <t>トウ</t>
    </rPh>
    <phoneticPr fontId="3"/>
  </si>
  <si>
    <t>製品種別</t>
    <rPh sb="0" eb="2">
      <t>セイヒン</t>
    </rPh>
    <rPh sb="2" eb="4">
      <t>シュベツ</t>
    </rPh>
    <phoneticPr fontId="3"/>
  </si>
  <si>
    <t>申請区分</t>
    <rPh sb="0" eb="2">
      <t>シンセイ</t>
    </rPh>
    <rPh sb="2" eb="4">
      <t>クブン</t>
    </rPh>
    <phoneticPr fontId="3"/>
  </si>
  <si>
    <r>
      <t>口座名義人氏名及び住所</t>
    </r>
    <r>
      <rPr>
        <sz val="9"/>
        <color rgb="FFFF0000"/>
        <rFont val="ＭＳ 明朝"/>
      </rPr>
      <t xml:space="preserve">
※申請者と振込先
　が異なる場合のみ</t>
    </r>
    <rPh sb="0" eb="2">
      <t>コウザ</t>
    </rPh>
    <rPh sb="2" eb="5">
      <t>メイギニン</t>
    </rPh>
    <rPh sb="5" eb="7">
      <t>シメイ</t>
    </rPh>
    <rPh sb="7" eb="8">
      <t>オヨ</t>
    </rPh>
    <rPh sb="9" eb="11">
      <t>ジュウショ</t>
    </rPh>
    <rPh sb="13" eb="15">
      <t>シンセイ</t>
    </rPh>
    <rPh sb="15" eb="16">
      <t>シャ</t>
    </rPh>
    <rPh sb="17" eb="19">
      <t>フリコミ</t>
    </rPh>
    <rPh sb="19" eb="20">
      <t>サキ</t>
    </rPh>
    <rPh sb="23" eb="24">
      <t>コト</t>
    </rPh>
    <rPh sb="26" eb="28">
      <t>バアイ</t>
    </rPh>
    <phoneticPr fontId="3"/>
  </si>
  <si>
    <t>信組</t>
    <rPh sb="0" eb="1">
      <t>シン</t>
    </rPh>
    <rPh sb="1" eb="2">
      <t>クミ</t>
    </rPh>
    <phoneticPr fontId="22"/>
  </si>
  <si>
    <r>
      <t>U</t>
    </r>
    <r>
      <rPr>
        <vertAlign val="subscript"/>
        <sz val="11"/>
        <color theme="1"/>
        <rFont val="ＭＳ 明朝"/>
      </rPr>
      <t>A</t>
    </r>
    <r>
      <rPr>
        <sz val="11"/>
        <color theme="1"/>
        <rFont val="ＭＳ 明朝"/>
      </rPr>
      <t>値は0.6以下が基準</t>
    </r>
    <rPh sb="2" eb="3">
      <t>チ</t>
    </rPh>
    <rPh sb="7" eb="9">
      <t>イカ</t>
    </rPh>
    <rPh sb="10" eb="12">
      <t>キジュン</t>
    </rPh>
    <phoneticPr fontId="3"/>
  </si>
  <si>
    <t>代　 表 　者</t>
    <rPh sb="0" eb="1">
      <t>ダイ</t>
    </rPh>
    <rPh sb="3" eb="4">
      <t>ヒョウ</t>
    </rPh>
    <rPh sb="6" eb="7">
      <t>モノ</t>
    </rPh>
    <phoneticPr fontId="22"/>
  </si>
  <si>
    <t>地名番地以下</t>
    <rPh sb="0" eb="2">
      <t>チメイ</t>
    </rPh>
    <rPh sb="2" eb="4">
      <t>バンチ</t>
    </rPh>
    <rPh sb="4" eb="6">
      <t>イカ</t>
    </rPh>
    <phoneticPr fontId="3"/>
  </si>
  <si>
    <t>外皮性能</t>
    <rPh sb="0" eb="2">
      <t>ガイヒ</t>
    </rPh>
    <rPh sb="2" eb="4">
      <t>セイノウ</t>
    </rPh>
    <phoneticPr fontId="3"/>
  </si>
  <si>
    <t>藤枝市</t>
  </si>
  <si>
    <t xml:space="preserve">         　　  省エネ住宅新築等事業計画変更承認申請書</t>
    <rPh sb="13" eb="14">
      <t>ショウ</t>
    </rPh>
    <rPh sb="16" eb="18">
      <t>ジュウタク</t>
    </rPh>
    <rPh sb="18" eb="20">
      <t>シンチク</t>
    </rPh>
    <rPh sb="20" eb="21">
      <t>ナド</t>
    </rPh>
    <rPh sb="21" eb="23">
      <t>ジギョウ</t>
    </rPh>
    <rPh sb="23" eb="25">
      <t>ケイカク</t>
    </rPh>
    <rPh sb="25" eb="27">
      <t>ヘンコウ</t>
    </rPh>
    <rPh sb="27" eb="29">
      <t>ショウニン</t>
    </rPh>
    <rPh sb="29" eb="32">
      <t>シンセイショ</t>
    </rPh>
    <phoneticPr fontId="22"/>
  </si>
  <si>
    <t>⑮ 前払金用口座振替先</t>
    <rPh sb="2" eb="4">
      <t>マエバラ</t>
    </rPh>
    <rPh sb="4" eb="5">
      <t>キン</t>
    </rPh>
    <rPh sb="5" eb="6">
      <t>ヨウ</t>
    </rPh>
    <rPh sb="6" eb="8">
      <t>コウザ</t>
    </rPh>
    <rPh sb="8" eb="10">
      <t>フリカエ</t>
    </rPh>
    <rPh sb="10" eb="11">
      <t>サキ</t>
    </rPh>
    <phoneticPr fontId="22"/>
  </si>
  <si>
    <t>JAS製品</t>
    <rPh sb="3" eb="5">
      <t>セイヒン</t>
    </rPh>
    <phoneticPr fontId="3"/>
  </si>
  <si>
    <t>　　この申出書に御記入及び御提出いただいた個人情報は、静岡県財務会計システムに登録し、静岡県の公金の口座振替払のみに利用します。
　　なお、御提供いただきました個人情報は、静岡県個人情報保護条例の規定に基づき、適切に管理します。</t>
    <rPh sb="4" eb="7">
      <t>モウシデショ</t>
    </rPh>
    <rPh sb="8" eb="9">
      <t>ゴ</t>
    </rPh>
    <rPh sb="9" eb="11">
      <t>キニュウ</t>
    </rPh>
    <rPh sb="11" eb="12">
      <t>オヨ</t>
    </rPh>
    <rPh sb="13" eb="14">
      <t>オン</t>
    </rPh>
    <rPh sb="14" eb="16">
      <t>テイシュツ</t>
    </rPh>
    <rPh sb="21" eb="23">
      <t>コジン</t>
    </rPh>
    <rPh sb="30" eb="32">
      <t>ザイム</t>
    </rPh>
    <rPh sb="32" eb="34">
      <t>カイケイ</t>
    </rPh>
    <rPh sb="39" eb="41">
      <t>トウロク</t>
    </rPh>
    <rPh sb="43" eb="46">
      <t>シズオカケン</t>
    </rPh>
    <rPh sb="47" eb="49">
      <t>コウキン</t>
    </rPh>
    <rPh sb="50" eb="52">
      <t>コウザ</t>
    </rPh>
    <rPh sb="52" eb="54">
      <t>フリカエ</t>
    </rPh>
    <rPh sb="54" eb="55">
      <t>バラ</t>
    </rPh>
    <rPh sb="58" eb="60">
      <t>リヨウ</t>
    </rPh>
    <rPh sb="98" eb="100">
      <t>キテイ</t>
    </rPh>
    <rPh sb="101" eb="102">
      <t>モト</t>
    </rPh>
    <rPh sb="105" eb="107">
      <t>テキセツ</t>
    </rPh>
    <rPh sb="108" eb="110">
      <t>カンリ</t>
    </rPh>
    <phoneticPr fontId="22"/>
  </si>
  <si>
    <t>⑧ 業種</t>
    <rPh sb="2" eb="4">
      <t>ギョウシュ</t>
    </rPh>
    <phoneticPr fontId="22"/>
  </si>
  <si>
    <t>労金･信組</t>
    <rPh sb="0" eb="2">
      <t>ロウキン</t>
    </rPh>
    <rPh sb="3" eb="4">
      <t>シン</t>
    </rPh>
    <rPh sb="4" eb="5">
      <t>ソ</t>
    </rPh>
    <phoneticPr fontId="22"/>
  </si>
  <si>
    <t>周智郡森町</t>
  </si>
  <si>
    <t>１　普通（預金）
２　当座（預金）
７　別段（預金）</t>
    <rPh sb="2" eb="4">
      <t>フツウ</t>
    </rPh>
    <rPh sb="5" eb="7">
      <t>ヨキン</t>
    </rPh>
    <rPh sb="11" eb="13">
      <t>トウザ</t>
    </rPh>
    <rPh sb="14" eb="16">
      <t>ヨキン</t>
    </rPh>
    <rPh sb="20" eb="22">
      <t>ベツダン</t>
    </rPh>
    <rPh sb="23" eb="25">
      <t>ヨキン</t>
    </rPh>
    <phoneticPr fontId="22"/>
  </si>
  <si>
    <t xml:space="preserve"> 字ｺｰﾄﾞ</t>
    <rPh sb="1" eb="2">
      <t>アザ</t>
    </rPh>
    <phoneticPr fontId="22"/>
  </si>
  <si>
    <t>承諾者のみ記入(県内の方のみ）</t>
    <rPh sb="8" eb="10">
      <t>ケンナイ</t>
    </rPh>
    <rPh sb="11" eb="12">
      <t>カタ</t>
    </rPh>
    <phoneticPr fontId="22"/>
  </si>
  <si>
    <t>）</t>
  </si>
  <si>
    <t>（　　色の部分だけを入力してください。）</t>
    <rPh sb="3" eb="4">
      <t>イロ</t>
    </rPh>
    <rPh sb="5" eb="7">
      <t>ブブン</t>
    </rPh>
    <rPh sb="10" eb="12">
      <t>ニュウリョク</t>
    </rPh>
    <phoneticPr fontId="22"/>
  </si>
  <si>
    <t>駿東郡清水町</t>
  </si>
  <si>
    <t>銀行</t>
    <rPh sb="0" eb="2">
      <t>ギンコウ</t>
    </rPh>
    <phoneticPr fontId="22"/>
  </si>
  <si>
    <t>伊豆の国市</t>
  </si>
  <si>
    <t>信金</t>
    <rPh sb="0" eb="2">
      <t>シンキン</t>
    </rPh>
    <phoneticPr fontId="22"/>
  </si>
  <si>
    <t>直近３年間の年間平均新築住宅請負戸数</t>
    <rPh sb="0" eb="2">
      <t>チョッキン</t>
    </rPh>
    <rPh sb="3" eb="5">
      <t>ネンカン</t>
    </rPh>
    <rPh sb="6" eb="8">
      <t>ネンカン</t>
    </rPh>
    <rPh sb="8" eb="10">
      <t>ヘイキン</t>
    </rPh>
    <rPh sb="10" eb="12">
      <t>シンチク</t>
    </rPh>
    <rPh sb="12" eb="14">
      <t>ジュウタク</t>
    </rPh>
    <rPh sb="14" eb="16">
      <t>ウケオイ</t>
    </rPh>
    <rPh sb="16" eb="18">
      <t>コスウ</t>
    </rPh>
    <phoneticPr fontId="3"/>
  </si>
  <si>
    <t>農協</t>
    <rPh sb="0" eb="2">
      <t>ノウキョウ</t>
    </rPh>
    <phoneticPr fontId="22"/>
  </si>
  <si>
    <t>県補助金①　定額</t>
    <rPh sb="0" eb="1">
      <t>ケン</t>
    </rPh>
    <rPh sb="1" eb="4">
      <t>ホジョキン</t>
    </rPh>
    <rPh sb="6" eb="8">
      <t>テイガク</t>
    </rPh>
    <phoneticPr fontId="3"/>
  </si>
  <si>
    <t>銀行名</t>
    <rPh sb="0" eb="3">
      <t>ギンコウメイ</t>
    </rPh>
    <phoneticPr fontId="22"/>
  </si>
  <si>
    <t>本・支店名</t>
    <rPh sb="0" eb="1">
      <t>ホン</t>
    </rPh>
    <rPh sb="2" eb="4">
      <t>シテン</t>
    </rPh>
    <rPh sb="4" eb="5">
      <t>メイ</t>
    </rPh>
    <phoneticPr fontId="22"/>
  </si>
  <si>
    <t>賀茂郡西伊豆町</t>
  </si>
  <si>
    <t>当座</t>
    <rPh sb="0" eb="2">
      <t>トウザ</t>
    </rPh>
    <phoneticPr fontId="22"/>
  </si>
  <si>
    <t>0123-45-6789</t>
  </si>
  <si>
    <t>静岡市清水区</t>
    <rPh sb="3" eb="6">
      <t>シミズク</t>
    </rPh>
    <phoneticPr fontId="3"/>
  </si>
  <si>
    <t>大岩1234567</t>
    <rPh sb="0" eb="2">
      <t>オオイワ</t>
    </rPh>
    <phoneticPr fontId="3"/>
  </si>
  <si>
    <t>賀茂郡河津町</t>
  </si>
  <si>
    <t>５・６・７</t>
  </si>
  <si>
    <t>　   （補助金所要額）</t>
  </si>
  <si>
    <t>賀茂郡松崎町</t>
  </si>
  <si>
    <t>裾野市</t>
  </si>
  <si>
    <t>下田市</t>
  </si>
  <si>
    <t>氏　名　</t>
    <rPh sb="0" eb="1">
      <t>シ</t>
    </rPh>
    <rPh sb="2" eb="3">
      <t>ナ</t>
    </rPh>
    <phoneticPr fontId="22"/>
  </si>
  <si>
    <t>御殿場市</t>
  </si>
  <si>
    <t>掛川市</t>
  </si>
  <si>
    <t>焼津市</t>
  </si>
  <si>
    <t>富士宮市</t>
  </si>
  <si>
    <t>□無　■有　</t>
    <rPh sb="1" eb="2">
      <t>ナ</t>
    </rPh>
    <phoneticPr fontId="3"/>
  </si>
  <si>
    <t>熱海市</t>
  </si>
  <si>
    <t>省エネ性能</t>
    <rPh sb="0" eb="1">
      <t>ショウ</t>
    </rPh>
    <rPh sb="3" eb="5">
      <t>セイノウ</t>
    </rPh>
    <phoneticPr fontId="3"/>
  </si>
  <si>
    <t>電話番号</t>
  </si>
  <si>
    <t>設計一次エネルギー消費量
（その他除く）</t>
    <rPh sb="0" eb="2">
      <t>セッケイ</t>
    </rPh>
    <rPh sb="2" eb="4">
      <t>イチジ</t>
    </rPh>
    <rPh sb="9" eb="11">
      <t>ショウヒ</t>
    </rPh>
    <rPh sb="11" eb="12">
      <t>リョウ</t>
    </rPh>
    <rPh sb="16" eb="17">
      <t>タ</t>
    </rPh>
    <rPh sb="17" eb="18">
      <t>ノゾ</t>
    </rPh>
    <phoneticPr fontId="3"/>
  </si>
  <si>
    <t>静岡市駿河区</t>
  </si>
  <si>
    <t>静岡市葵区</t>
    <rPh sb="3" eb="5">
      <t>アオイク</t>
    </rPh>
    <phoneticPr fontId="3"/>
  </si>
  <si>
    <t>設計一次エネルギー消費量（その他除く）</t>
    <rPh sb="0" eb="2">
      <t>セッケイ</t>
    </rPh>
    <rPh sb="2" eb="4">
      <t>イチジ</t>
    </rPh>
    <rPh sb="9" eb="12">
      <t>ショウヒリョウ</t>
    </rPh>
    <rPh sb="15" eb="16">
      <t>タ</t>
    </rPh>
    <rPh sb="16" eb="17">
      <t>ノゾ</t>
    </rPh>
    <phoneticPr fontId="3"/>
  </si>
  <si>
    <t>口座名義人（カナ）</t>
    <rPh sb="0" eb="2">
      <t>コウザ</t>
    </rPh>
    <rPh sb="2" eb="4">
      <t>メイギ</t>
    </rPh>
    <rPh sb="4" eb="5">
      <t>ニン</t>
    </rPh>
    <phoneticPr fontId="3"/>
  </si>
  <si>
    <t>建築場所</t>
    <rPh sb="0" eb="2">
      <t>ケンチク</t>
    </rPh>
    <rPh sb="2" eb="4">
      <t>バショ</t>
    </rPh>
    <phoneticPr fontId="3"/>
  </si>
  <si>
    <t>入力必須</t>
    <rPh sb="0" eb="2">
      <t>ニュウリョク</t>
    </rPh>
    <rPh sb="2" eb="4">
      <t>ヒッス</t>
    </rPh>
    <phoneticPr fontId="3"/>
  </si>
  <si>
    <t>預金種別</t>
    <rPh sb="0" eb="2">
      <t>ヨキン</t>
    </rPh>
    <rPh sb="2" eb="4">
      <t>シュベツ</t>
    </rPh>
    <phoneticPr fontId="22"/>
  </si>
  <si>
    <t xml:space="preserve"> 交付申請額</t>
    <rPh sb="3" eb="6">
      <t>シンセイガク</t>
    </rPh>
    <phoneticPr fontId="3"/>
  </si>
  <si>
    <t xml:space="preserve">           実　績　報　告　書</t>
    <rPh sb="11" eb="12">
      <t>ジツ</t>
    </rPh>
    <rPh sb="13" eb="14">
      <t>セキ</t>
    </rPh>
    <rPh sb="15" eb="16">
      <t>ホウ</t>
    </rPh>
    <rPh sb="17" eb="18">
      <t>コク</t>
    </rPh>
    <rPh sb="19" eb="20">
      <t>ショ</t>
    </rPh>
    <phoneticPr fontId="22"/>
  </si>
  <si>
    <t>円（消費税込）</t>
    <rPh sb="0" eb="1">
      <t>エン</t>
    </rPh>
    <rPh sb="2" eb="5">
      <t>ショウヒゼイ</t>
    </rPh>
    <rPh sb="5" eb="6">
      <t>コ</t>
    </rPh>
    <phoneticPr fontId="3"/>
  </si>
  <si>
    <t>氏名（カナ）</t>
    <rPh sb="0" eb="2">
      <t>シメイ</t>
    </rPh>
    <phoneticPr fontId="3"/>
  </si>
  <si>
    <t>氏名（漢字）</t>
    <rPh sb="0" eb="2">
      <t>シメイ</t>
    </rPh>
    <rPh sb="3" eb="5">
      <t>カンジ</t>
    </rPh>
    <phoneticPr fontId="3"/>
  </si>
  <si>
    <t xml:space="preserve"> 1</t>
  </si>
  <si>
    <r>
      <t>事前着手届の提出有無</t>
    </r>
    <r>
      <rPr>
        <vertAlign val="superscript"/>
        <sz val="12"/>
        <color theme="1"/>
        <rFont val="ＭＳ 明朝"/>
      </rPr>
      <t>※</t>
    </r>
    <rPh sb="0" eb="2">
      <t>ジゼン</t>
    </rPh>
    <rPh sb="2" eb="4">
      <t>チャクシュ</t>
    </rPh>
    <rPh sb="4" eb="5">
      <t>トドケ</t>
    </rPh>
    <rPh sb="6" eb="8">
      <t>テイシュツ</t>
    </rPh>
    <rPh sb="8" eb="10">
      <t>ウム</t>
    </rPh>
    <phoneticPr fontId="3"/>
  </si>
  <si>
    <t>③うち、森林認証材の使用量(㎥)</t>
    <rPh sb="4" eb="6">
      <t>シンリン</t>
    </rPh>
    <rPh sb="6" eb="8">
      <t>ニンショウ</t>
    </rPh>
    <rPh sb="8" eb="9">
      <t>ザイ</t>
    </rPh>
    <rPh sb="10" eb="13">
      <t>シヨウリョウ</t>
    </rPh>
    <phoneticPr fontId="3"/>
  </si>
  <si>
    <t xml:space="preserve"> 2</t>
  </si>
  <si>
    <t>1234567</t>
  </si>
  <si>
    <r>
      <t>所在地</t>
    </r>
    <r>
      <rPr>
        <sz val="9"/>
        <color theme="1"/>
        <rFont val="ＭＳ 明朝"/>
      </rPr>
      <t>（登記簿に記載された地番等）</t>
    </r>
    <rPh sb="0" eb="3">
      <t>ショザイチ</t>
    </rPh>
    <rPh sb="4" eb="7">
      <t>トウキボ</t>
    </rPh>
    <rPh sb="8" eb="10">
      <t>キサイ</t>
    </rPh>
    <rPh sb="13" eb="15">
      <t>チバン</t>
    </rPh>
    <rPh sb="15" eb="16">
      <t>ナド</t>
    </rPh>
    <phoneticPr fontId="3"/>
  </si>
  <si>
    <t>当初</t>
    <rPh sb="0" eb="2">
      <t>とうしょ</t>
    </rPh>
    <phoneticPr fontId="22" type="Hiragana"/>
  </si>
  <si>
    <t>⑤・６・７</t>
  </si>
  <si>
    <t>森林認証材の利用</t>
    <rPh sb="0" eb="2">
      <t>シンリン</t>
    </rPh>
    <rPh sb="2" eb="4">
      <t>ニンショウ</t>
    </rPh>
    <rPh sb="4" eb="5">
      <t>ザイ</t>
    </rPh>
    <rPh sb="6" eb="8">
      <t>リヨウ</t>
    </rPh>
    <phoneticPr fontId="3"/>
  </si>
  <si>
    <t>変更後（変更承認申請のみ）</t>
    <rPh sb="0" eb="2">
      <t>へんこう</t>
    </rPh>
    <rPh sb="2" eb="3">
      <t>ご</t>
    </rPh>
    <rPh sb="4" eb="6">
      <t>へんこう</t>
    </rPh>
    <rPh sb="6" eb="8">
      <t>しょうにん</t>
    </rPh>
    <rPh sb="8" eb="10">
      <t>しんせい</t>
    </rPh>
    <phoneticPr fontId="22" type="Hiragana"/>
  </si>
  <si>
    <t>住づ第1234号‐567</t>
    <rPh sb="0" eb="1">
      <t>ス</t>
    </rPh>
    <rPh sb="2" eb="3">
      <t>ダイ</t>
    </rPh>
    <rPh sb="7" eb="8">
      <t>ゴウ</t>
    </rPh>
    <phoneticPr fontId="22"/>
  </si>
  <si>
    <t>静岡浜松県庁</t>
    <rPh sb="0" eb="2">
      <t>シズオカ</t>
    </rPh>
    <rPh sb="2" eb="4">
      <t>ハママツ</t>
    </rPh>
    <rPh sb="4" eb="6">
      <t>ケンチョウ</t>
    </rPh>
    <phoneticPr fontId="3"/>
  </si>
  <si>
    <t>しずおか
優良木材等</t>
    <rPh sb="9" eb="10">
      <t>ナド</t>
    </rPh>
    <phoneticPr fontId="3"/>
  </si>
  <si>
    <t>0</t>
  </si>
  <si>
    <t>第2期</t>
  </si>
  <si>
    <t>（担当者名→）</t>
    <rPh sb="1" eb="4">
      <t>タントウシャ</t>
    </rPh>
    <rPh sb="4" eb="5">
      <t>メイ</t>
    </rPh>
    <phoneticPr fontId="3"/>
  </si>
  <si>
    <t xml:space="preserve">       省エネ住宅新築等事業費補助金交付申請書</t>
    <rPh sb="7" eb="8">
      <t>ショウ</t>
    </rPh>
    <rPh sb="10" eb="12">
      <t>ジュウタク</t>
    </rPh>
    <rPh sb="12" eb="14">
      <t>シンチク</t>
    </rPh>
    <rPh sb="14" eb="15">
      <t>トウ</t>
    </rPh>
    <rPh sb="21" eb="23">
      <t>コウフ</t>
    </rPh>
    <rPh sb="23" eb="25">
      <t>シンセイ</t>
    </rPh>
    <phoneticPr fontId="3"/>
  </si>
  <si>
    <t>省エネ住宅の新築</t>
    <rPh sb="0" eb="1">
      <t>しょう</t>
    </rPh>
    <rPh sb="3" eb="5">
      <t>じゅうたく</t>
    </rPh>
    <rPh sb="6" eb="8">
      <t>しんちく</t>
    </rPh>
    <phoneticPr fontId="22" type="Hiragana"/>
  </si>
  <si>
    <t>対象事業選択リスト</t>
    <rPh sb="0" eb="2">
      <t>たいしょう</t>
    </rPh>
    <rPh sb="2" eb="4">
      <t>じぎょう</t>
    </rPh>
    <rPh sb="4" eb="6">
      <t>せんたく</t>
    </rPh>
    <phoneticPr fontId="22" type="Hiragana"/>
  </si>
  <si>
    <t>建築面積</t>
    <rPh sb="0" eb="2">
      <t>ケンチク</t>
    </rPh>
    <rPh sb="2" eb="4">
      <t>メンセキ</t>
    </rPh>
    <phoneticPr fontId="3"/>
  </si>
  <si>
    <t>㎡</t>
  </si>
  <si>
    <t>■有　□無</t>
    <rPh sb="1" eb="2">
      <t>アリ</t>
    </rPh>
    <rPh sb="4" eb="5">
      <t>ナ</t>
    </rPh>
    <phoneticPr fontId="3"/>
  </si>
  <si>
    <t>事前届提出有無</t>
    <rPh sb="0" eb="2">
      <t>ジゼン</t>
    </rPh>
    <rPh sb="2" eb="3">
      <t>トド</t>
    </rPh>
    <rPh sb="3" eb="5">
      <t>テイシュツ</t>
    </rPh>
    <rPh sb="5" eb="7">
      <t>ウム</t>
    </rPh>
    <phoneticPr fontId="3"/>
  </si>
  <si>
    <t>地域区分</t>
    <rPh sb="0" eb="2">
      <t>チイキ</t>
    </rPh>
    <rPh sb="2" eb="4">
      <t>クブン</t>
    </rPh>
    <phoneticPr fontId="3"/>
  </si>
  <si>
    <t>〔該当する区分に○を記入〕</t>
    <rPh sb="1" eb="3">
      <t>ガイトウ</t>
    </rPh>
    <rPh sb="5" eb="7">
      <t>クブン</t>
    </rPh>
    <rPh sb="10" eb="12">
      <t>キニュウ</t>
    </rPh>
    <phoneticPr fontId="3"/>
  </si>
  <si>
    <t>５・⑥・７</t>
  </si>
  <si>
    <t>５・６・⑦</t>
  </si>
  <si>
    <r>
      <t>外皮平均熱貫流率（U</t>
    </r>
    <r>
      <rPr>
        <vertAlign val="subscript"/>
        <sz val="12"/>
        <color theme="1"/>
        <rFont val="ＭＳ 明朝"/>
      </rPr>
      <t>A</t>
    </r>
    <r>
      <rPr>
        <sz val="12"/>
        <color theme="1"/>
        <rFont val="ＭＳ 明朝"/>
      </rPr>
      <t>)</t>
    </r>
    <rPh sb="0" eb="2">
      <t>ガイヒ</t>
    </rPh>
    <rPh sb="2" eb="4">
      <t>ヘイキン</t>
    </rPh>
    <rPh sb="4" eb="8">
      <t>ネツカンリュウリツ</t>
    </rPh>
    <phoneticPr fontId="3"/>
  </si>
  <si>
    <r>
      <t>W/(m</t>
    </r>
    <r>
      <rPr>
        <vertAlign val="superscript"/>
        <sz val="12"/>
        <color theme="1"/>
        <rFont val="ＭＳ 明朝"/>
      </rPr>
      <t>2</t>
    </r>
    <r>
      <rPr>
        <sz val="12"/>
        <color theme="1"/>
        <rFont val="ＭＳ 明朝"/>
      </rPr>
      <t>･K) ≦ 0.6</t>
    </r>
  </si>
  <si>
    <r>
      <t>外皮平均熱貫流率（U</t>
    </r>
    <r>
      <rPr>
        <vertAlign val="subscript"/>
        <sz val="11"/>
        <color theme="1"/>
        <rFont val="ＭＳ 明朝"/>
      </rPr>
      <t>A</t>
    </r>
    <r>
      <rPr>
        <sz val="11"/>
        <color theme="1"/>
        <rFont val="ＭＳ 明朝"/>
      </rPr>
      <t>）</t>
    </r>
    <rPh sb="0" eb="2">
      <t>ガイヒ</t>
    </rPh>
    <rPh sb="2" eb="4">
      <t>ヘイキン</t>
    </rPh>
    <rPh sb="4" eb="8">
      <t>ネツカンリュウリツ</t>
    </rPh>
    <phoneticPr fontId="3"/>
  </si>
  <si>
    <t>≦ 0.8</t>
  </si>
  <si>
    <r>
      <t>m</t>
    </r>
    <r>
      <rPr>
        <vertAlign val="superscript"/>
        <sz val="10"/>
        <color theme="1"/>
        <rFont val="ＭＳ 明朝"/>
      </rPr>
      <t>3</t>
    </r>
  </si>
  <si>
    <t>４　その他工事内容等</t>
    <rPh sb="4" eb="5">
      <t>タ</t>
    </rPh>
    <rPh sb="5" eb="7">
      <t>コウジ</t>
    </rPh>
    <rPh sb="7" eb="9">
      <t>ナイヨウ</t>
    </rPh>
    <rPh sb="9" eb="10">
      <t>トウ</t>
    </rPh>
    <phoneticPr fontId="3"/>
  </si>
  <si>
    <t>工事請負者</t>
    <rPh sb="0" eb="2">
      <t>コウジ</t>
    </rPh>
    <rPh sb="2" eb="4">
      <t>ウケオイ</t>
    </rPh>
    <rPh sb="4" eb="5">
      <t>モノ</t>
    </rPh>
    <phoneticPr fontId="3"/>
  </si>
  <si>
    <t>名称</t>
    <rPh sb="0" eb="2">
      <t>メイショウ</t>
    </rPh>
    <phoneticPr fontId="3"/>
  </si>
  <si>
    <t>戸</t>
    <rPh sb="0" eb="1">
      <t>コ</t>
    </rPh>
    <phoneticPr fontId="3"/>
  </si>
  <si>
    <t>　次のとおり変更したいので、承認されるよう関係書類を添えて申請します。</t>
  </si>
  <si>
    <t xml:space="preserve">  たので、関係書類を添えて報告します。</t>
  </si>
  <si>
    <t>地上（階）</t>
    <rPh sb="0" eb="2">
      <t>チジョウ</t>
    </rPh>
    <rPh sb="3" eb="4">
      <t>カイ</t>
    </rPh>
    <phoneticPr fontId="3"/>
  </si>
  <si>
    <t>事業着手日及び事業完了予定日の整合性が取れているか。</t>
    <rPh sb="0" eb="2">
      <t>ジギョウ</t>
    </rPh>
    <rPh sb="2" eb="4">
      <t>チャクシュ</t>
    </rPh>
    <rPh sb="4" eb="5">
      <t>ビ</t>
    </rPh>
    <rPh sb="5" eb="6">
      <t>オヨ</t>
    </rPh>
    <rPh sb="7" eb="9">
      <t>ジギョウ</t>
    </rPh>
    <rPh sb="9" eb="11">
      <t>カンリョウ</t>
    </rPh>
    <rPh sb="11" eb="14">
      <t>ヨテイビ</t>
    </rPh>
    <rPh sb="15" eb="18">
      <t>セイゴウセイ</t>
    </rPh>
    <rPh sb="19" eb="20">
      <t>ト</t>
    </rPh>
    <phoneticPr fontId="3"/>
  </si>
  <si>
    <t>２</t>
  </si>
  <si>
    <t>054-221-3081</t>
  </si>
  <si>
    <t>追手町</t>
    <rPh sb="0" eb="3">
      <t>オウテマチ</t>
    </rPh>
    <phoneticPr fontId="3"/>
  </si>
  <si>
    <t>静岡　一郎</t>
    <rPh sb="0" eb="2">
      <t>シズオカ</t>
    </rPh>
    <rPh sb="3" eb="5">
      <t>イチロウ</t>
    </rPh>
    <phoneticPr fontId="3"/>
  </si>
  <si>
    <t/>
  </si>
  <si>
    <t>しずおか優良木材</t>
    <rPh sb="4" eb="6">
      <t>ユウリョウ</t>
    </rPh>
    <rPh sb="6" eb="8">
      <t>モクザイ</t>
    </rPh>
    <phoneticPr fontId="3"/>
  </si>
  <si>
    <t>・省エネ住宅の新築</t>
    <rPh sb="1" eb="2">
      <t>しょう</t>
    </rPh>
    <rPh sb="4" eb="6">
      <t>じゅうたく</t>
    </rPh>
    <rPh sb="7" eb="9">
      <t>しんちく</t>
    </rPh>
    <phoneticPr fontId="22" type="Hiragana"/>
  </si>
  <si>
    <t>郵便番号</t>
    <rPh sb="0" eb="2">
      <t>ユウビン</t>
    </rPh>
    <rPh sb="2" eb="4">
      <t>バンゴウ</t>
    </rPh>
    <phoneticPr fontId="3"/>
  </si>
  <si>
    <t>市区町</t>
    <rPh sb="0" eb="3">
      <t>シクチョウ</t>
    </rPh>
    <phoneticPr fontId="3"/>
  </si>
  <si>
    <t>－</t>
  </si>
  <si>
    <t>（</t>
  </si>
  <si>
    <t>住宅フランチャイズ加盟店の該当有無</t>
    <rPh sb="0" eb="2">
      <t>ジュウタク</t>
    </rPh>
    <rPh sb="9" eb="11">
      <t>カメイ</t>
    </rPh>
    <rPh sb="11" eb="12">
      <t>テン</t>
    </rPh>
    <rPh sb="13" eb="15">
      <t>ガイトウ</t>
    </rPh>
    <rPh sb="15" eb="17">
      <t>ウム</t>
    </rPh>
    <phoneticPr fontId="3"/>
  </si>
  <si>
    <t>有</t>
    <rPh sb="0" eb="1">
      <t>ア</t>
    </rPh>
    <phoneticPr fontId="3"/>
  </si>
  <si>
    <t>①利用率</t>
    <rPh sb="1" eb="4">
      <t>リヨウリツ</t>
    </rPh>
    <phoneticPr fontId="3"/>
  </si>
  <si>
    <t>■無　□有　</t>
    <rPh sb="1" eb="2">
      <t>ナ</t>
    </rPh>
    <phoneticPr fontId="3"/>
  </si>
  <si>
    <t>住宅フランチャイズ加盟店ではないこと</t>
    <rPh sb="0" eb="2">
      <t>ジュウタク</t>
    </rPh>
    <rPh sb="9" eb="11">
      <t>カメイ</t>
    </rPh>
    <rPh sb="11" eb="12">
      <t>テン</t>
    </rPh>
    <phoneticPr fontId="3"/>
  </si>
  <si>
    <t>事前着手の承認を受けている場合、承認日を記入しているか</t>
    <rPh sb="8" eb="9">
      <t>ウ</t>
    </rPh>
    <rPh sb="13" eb="15">
      <t>バアイ</t>
    </rPh>
    <rPh sb="16" eb="18">
      <t>ショウニン</t>
    </rPh>
    <rPh sb="18" eb="19">
      <t>ビ</t>
    </rPh>
    <rPh sb="20" eb="22">
      <t>キニュウ</t>
    </rPh>
    <phoneticPr fontId="3"/>
  </si>
  <si>
    <t>（内訳）</t>
    <rPh sb="1" eb="3">
      <t>ウチワケ</t>
    </rPh>
    <phoneticPr fontId="3"/>
  </si>
  <si>
    <t>①該当する場合は選択</t>
    <rPh sb="1" eb="3">
      <t>ガイトウ</t>
    </rPh>
    <rPh sb="5" eb="7">
      <t>バアイ</t>
    </rPh>
    <rPh sb="8" eb="10">
      <t>センタク</t>
    </rPh>
    <phoneticPr fontId="3"/>
  </si>
  <si>
    <t>(うち森林認証材</t>
    <rPh sb="3" eb="5">
      <t>シンリン</t>
    </rPh>
    <rPh sb="5" eb="7">
      <t>ニンショウ</t>
    </rPh>
    <rPh sb="7" eb="8">
      <t>ザイ</t>
    </rPh>
    <phoneticPr fontId="3"/>
  </si>
  <si>
    <t>□有　□無</t>
    <rPh sb="1" eb="2">
      <t>アリ</t>
    </rPh>
    <rPh sb="4" eb="5">
      <t>ナ</t>
    </rPh>
    <phoneticPr fontId="3"/>
  </si>
  <si>
    <t>決算額</t>
    <rPh sb="0" eb="2">
      <t>ケッサン</t>
    </rPh>
    <rPh sb="2" eb="3">
      <t>ガク</t>
    </rPh>
    <phoneticPr fontId="3"/>
  </si>
  <si>
    <t>計画変更の理由</t>
    <rPh sb="0" eb="2">
      <t>ケイカク</t>
    </rPh>
    <rPh sb="2" eb="4">
      <t>ヘンコウ</t>
    </rPh>
    <rPh sb="5" eb="7">
      <t>リユウ</t>
    </rPh>
    <phoneticPr fontId="3"/>
  </si>
  <si>
    <t>実績報告</t>
  </si>
  <si>
    <t>変更事業計画書</t>
    <rPh sb="0" eb="2">
      <t>ヘンコウ</t>
    </rPh>
    <rPh sb="2" eb="4">
      <t>ジギョウ</t>
    </rPh>
    <rPh sb="4" eb="7">
      <t>ケイカクショ</t>
    </rPh>
    <phoneticPr fontId="3"/>
  </si>
  <si>
    <t>変更収支予算書</t>
    <rPh sb="0" eb="2">
      <t>ヘンコウ</t>
    </rPh>
    <rPh sb="2" eb="4">
      <t>シュウシ</t>
    </rPh>
    <rPh sb="4" eb="7">
      <t>ヨサンショ</t>
    </rPh>
    <phoneticPr fontId="3"/>
  </si>
  <si>
    <t>収支決算書</t>
    <rPh sb="0" eb="2">
      <t>シュウシ</t>
    </rPh>
    <rPh sb="2" eb="5">
      <t>ケッサンショ</t>
    </rPh>
    <phoneticPr fontId="3"/>
  </si>
  <si>
    <t>変更工事内容等計画書</t>
    <rPh sb="0" eb="2">
      <t>ヘンコウ</t>
    </rPh>
    <rPh sb="2" eb="4">
      <t>コウジ</t>
    </rPh>
    <rPh sb="4" eb="6">
      <t>ナイヨウ</t>
    </rPh>
    <rPh sb="6" eb="7">
      <t>トウ</t>
    </rPh>
    <rPh sb="7" eb="10">
      <t>ケイカクショ</t>
    </rPh>
    <phoneticPr fontId="3"/>
  </si>
  <si>
    <t>工事内容等実績書</t>
    <rPh sb="0" eb="2">
      <t>コウジ</t>
    </rPh>
    <rPh sb="2" eb="4">
      <t>ナイヨウ</t>
    </rPh>
    <rPh sb="4" eb="5">
      <t>トウ</t>
    </rPh>
    <rPh sb="5" eb="7">
      <t>ジッセキ</t>
    </rPh>
    <rPh sb="7" eb="8">
      <t>ショ</t>
    </rPh>
    <phoneticPr fontId="3"/>
  </si>
  <si>
    <t>予算額</t>
    <rPh sb="0" eb="3">
      <t>ヨサンガク</t>
    </rPh>
    <phoneticPr fontId="3"/>
  </si>
  <si>
    <t>　静岡県知事　鈴木　康友　様</t>
    <rPh sb="7" eb="9">
      <t>スズキ</t>
    </rPh>
    <rPh sb="10" eb="12">
      <t>ヤストモ</t>
    </rPh>
    <rPh sb="13" eb="14">
      <t>サマ</t>
    </rPh>
    <phoneticPr fontId="3"/>
  </si>
  <si>
    <t>住　所　</t>
  </si>
  <si>
    <t>静岡県知事　鈴木　康友</t>
    <rPh sb="6" eb="8">
      <t>スズキ</t>
    </rPh>
    <rPh sb="9" eb="11">
      <t>ヤストモ</t>
    </rPh>
    <phoneticPr fontId="22"/>
  </si>
  <si>
    <t>　静岡県知事　鈴木　康友　様</t>
    <rPh sb="7" eb="9">
      <t>スズキ</t>
    </rPh>
    <rPh sb="10" eb="12">
      <t>ヤストモ</t>
    </rPh>
    <rPh sb="13" eb="14">
      <t>サマ</t>
    </rPh>
    <phoneticPr fontId="22"/>
  </si>
  <si>
    <t>省エネ住宅の新築</t>
    <rPh sb="0" eb="1">
      <t>ショウ</t>
    </rPh>
    <rPh sb="3" eb="5">
      <t>ジュウタク</t>
    </rPh>
    <rPh sb="6" eb="8">
      <t>シンチク</t>
    </rPh>
    <phoneticPr fontId="3"/>
  </si>
  <si>
    <t>いずれか空欄でない</t>
    <rPh sb="4" eb="6">
      <t>クウラン</t>
    </rPh>
    <phoneticPr fontId="3"/>
  </si>
  <si>
    <t>要綱様式第2号</t>
  </si>
  <si>
    <t>変更承認申請の場合</t>
    <rPh sb="0" eb="2">
      <t>ヘンコウ</t>
    </rPh>
    <rPh sb="2" eb="4">
      <t>ショウニン</t>
    </rPh>
    <rPh sb="4" eb="6">
      <t>シンセイ</t>
    </rPh>
    <rPh sb="7" eb="9">
      <t>バアイ</t>
    </rPh>
    <phoneticPr fontId="3"/>
  </si>
  <si>
    <r>
      <t>様式第４号</t>
    </r>
    <r>
      <rPr>
        <sz val="10"/>
        <color auto="1"/>
        <rFont val="ＭＳ 明朝"/>
      </rPr>
      <t>（用紙　日本産業規格Ａ４縦型）</t>
    </r>
  </si>
  <si>
    <t>　１　計画変更の理由</t>
  </si>
  <si>
    <t>　２　変更の内容</t>
  </si>
  <si>
    <t>　静岡県知事　鈴木　康友　様</t>
  </si>
  <si>
    <t>交付決定日＜＝事業着手日＜＝事業完了日</t>
    <rPh sb="0" eb="2">
      <t>コウフ</t>
    </rPh>
    <rPh sb="2" eb="5">
      <t>ケッテイビ</t>
    </rPh>
    <rPh sb="7" eb="9">
      <t>ジギョウ</t>
    </rPh>
    <rPh sb="9" eb="11">
      <t>チャクシュ</t>
    </rPh>
    <rPh sb="11" eb="12">
      <t>ビ</t>
    </rPh>
    <rPh sb="14" eb="16">
      <t>ジギョウ</t>
    </rPh>
    <rPh sb="16" eb="19">
      <t>カンリョウビ</t>
    </rPh>
    <phoneticPr fontId="3"/>
  </si>
  <si>
    <t>県産材の使用量　10㎥ → 0㎥
森林認証材の使用量　7㎥ → 0㎥</t>
    <rPh sb="0" eb="3">
      <t>ケンサンザイ</t>
    </rPh>
    <rPh sb="4" eb="7">
      <t>シヨウリョウ</t>
    </rPh>
    <rPh sb="17" eb="19">
      <t>シンリン</t>
    </rPh>
    <rPh sb="19" eb="21">
      <t>ニンショウ</t>
    </rPh>
    <rPh sb="21" eb="22">
      <t>ザイ</t>
    </rPh>
    <rPh sb="23" eb="25">
      <t>シヨウ</t>
    </rPh>
    <rPh sb="25" eb="26">
      <t>リョウ</t>
    </rPh>
    <phoneticPr fontId="3"/>
  </si>
  <si>
    <t>事前着手承認日</t>
    <rPh sb="0" eb="2">
      <t>ジゼン</t>
    </rPh>
    <rPh sb="2" eb="4">
      <t>チャクシュ</t>
    </rPh>
    <rPh sb="4" eb="6">
      <t>ショウニン</t>
    </rPh>
    <rPh sb="6" eb="7">
      <t>ビ</t>
    </rPh>
    <phoneticPr fontId="3"/>
  </si>
  <si>
    <t>しずおか優良木材等補助加算</t>
    <rPh sb="4" eb="6">
      <t>ユウリョウ</t>
    </rPh>
    <rPh sb="6" eb="8">
      <t>モクザイ</t>
    </rPh>
    <rPh sb="8" eb="9">
      <t>ナド</t>
    </rPh>
    <rPh sb="9" eb="11">
      <t>ホジョ</t>
    </rPh>
    <rPh sb="11" eb="13">
      <t>カサン</t>
    </rPh>
    <phoneticPr fontId="3"/>
  </si>
  <si>
    <t>利用率</t>
    <rPh sb="0" eb="3">
      <t>リヨウリツ</t>
    </rPh>
    <phoneticPr fontId="3"/>
  </si>
  <si>
    <t>県産材加算を利用する場合、利用率が50％以上</t>
    <rPh sb="0" eb="3">
      <t>ケンサンザイ</t>
    </rPh>
    <rPh sb="3" eb="5">
      <t>カサン</t>
    </rPh>
    <rPh sb="6" eb="8">
      <t>リヨウ</t>
    </rPh>
    <rPh sb="10" eb="12">
      <t>バアイ</t>
    </rPh>
    <rPh sb="13" eb="16">
      <t>リヨウリツ</t>
    </rPh>
    <rPh sb="20" eb="22">
      <t>イジョウ</t>
    </rPh>
    <phoneticPr fontId="3"/>
  </si>
  <si>
    <t>認定工場名に記入がある場合、○を選択しているか</t>
    <rPh sb="0" eb="2">
      <t>ニンテイ</t>
    </rPh>
    <rPh sb="2" eb="4">
      <t>コウジョウ</t>
    </rPh>
    <rPh sb="4" eb="5">
      <t>メイ</t>
    </rPh>
    <rPh sb="6" eb="8">
      <t>キニュウ</t>
    </rPh>
    <rPh sb="11" eb="13">
      <t>バアイ</t>
    </rPh>
    <rPh sb="16" eb="18">
      <t>センタク</t>
    </rPh>
    <phoneticPr fontId="3"/>
  </si>
  <si>
    <t>認定工場名に記入がある場合、合法性証明を選択しているか</t>
    <rPh sb="0" eb="2">
      <t>ニンテイ</t>
    </rPh>
    <rPh sb="2" eb="4">
      <t>コウジョウ</t>
    </rPh>
    <rPh sb="4" eb="5">
      <t>メイ</t>
    </rPh>
    <rPh sb="6" eb="8">
      <t>キニュウ</t>
    </rPh>
    <rPh sb="11" eb="13">
      <t>バアイ</t>
    </rPh>
    <rPh sb="14" eb="17">
      <t>ゴウホウセイ</t>
    </rPh>
    <rPh sb="17" eb="19">
      <t>ショウメイ</t>
    </rPh>
    <rPh sb="20" eb="22">
      <t>センタク</t>
    </rPh>
    <phoneticPr fontId="3"/>
  </si>
  <si>
    <t>事業着手日及び事業完了予定日の整合性が取れているか</t>
    <rPh sb="0" eb="2">
      <t>ジギョウ</t>
    </rPh>
    <rPh sb="2" eb="4">
      <t>チャクシュ</t>
    </rPh>
    <rPh sb="4" eb="5">
      <t>ビ</t>
    </rPh>
    <rPh sb="5" eb="6">
      <t>オヨ</t>
    </rPh>
    <rPh sb="7" eb="9">
      <t>ジギョウ</t>
    </rPh>
    <rPh sb="9" eb="11">
      <t>カンリョウ</t>
    </rPh>
    <rPh sb="11" eb="14">
      <t>ヨテイビ</t>
    </rPh>
    <rPh sb="15" eb="18">
      <t>セイゴウセイ</t>
    </rPh>
    <rPh sb="19" eb="20">
      <t>ト</t>
    </rPh>
    <phoneticPr fontId="3"/>
  </si>
  <si>
    <t>第2期：R10年1月31日以前</t>
    <rPh sb="0" eb="1">
      <t>ダイ</t>
    </rPh>
    <rPh sb="2" eb="3">
      <t>キ</t>
    </rPh>
    <rPh sb="7" eb="8">
      <t>ネン</t>
    </rPh>
    <rPh sb="9" eb="10">
      <t>ガツ</t>
    </rPh>
    <rPh sb="12" eb="13">
      <t>ニチ</t>
    </rPh>
    <rPh sb="13" eb="14">
      <t>イ</t>
    </rPh>
    <rPh sb="14" eb="15">
      <t>マエ</t>
    </rPh>
    <phoneticPr fontId="3"/>
  </si>
  <si>
    <t>第２期</t>
  </si>
</sst>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F800]dddd\,\ mmmm\ dd\,\ yyyy"/>
    <numFmt numFmtId="177" formatCode="#,###&quot;円&quot;"/>
    <numFmt numFmtId="178" formatCode="0.00_ &quot;㎥&quot;"/>
    <numFmt numFmtId="179" formatCode="0.00_ "/>
    <numFmt numFmtId="180" formatCode="#,###"/>
    <numFmt numFmtId="181" formatCode="[$-411]ggge&quot;年&quot;m&quot;月&quot;d&quot;日&quot;;@"/>
    <numFmt numFmtId="182" formatCode="[&lt;=43586][$-FC11]ggge&quot;年&quot;m&quot;月&quot;d&quot;日&quot;;[&gt;=43830]ggge&quot;年&quot;m&quot;月&quot;d&quot;日&quot;;ggg&quot;元年&quot;m&quot;月&quot;d&quot;日&quot;"/>
    <numFmt numFmtId="183" formatCode="[$-411]ge\.m\.d;@"/>
    <numFmt numFmtId="184" formatCode="#,##0;&quot;△ &quot;#,##0"/>
    <numFmt numFmtId="185" formatCode="0#"/>
  </numFmts>
  <fonts count="45">
    <font>
      <sz val="11"/>
      <color theme="1"/>
      <name val="游ゴシック"/>
      <family val="3"/>
    </font>
    <font>
      <sz val="11"/>
      <color auto="1"/>
      <name val="ＭＳ Ｐゴシック"/>
    </font>
    <font>
      <sz val="11"/>
      <color theme="1"/>
      <name val="ＭＳ Ｐゴシック"/>
    </font>
    <font>
      <sz val="6"/>
      <color auto="1"/>
      <name val="游ゴシック"/>
      <family val="3"/>
    </font>
    <font>
      <sz val="11"/>
      <color theme="1"/>
      <name val="ＭＳ 明朝"/>
      <family val="1"/>
    </font>
    <font>
      <sz val="9"/>
      <color rgb="FFFF0000"/>
      <name val="ＭＳ 明朝"/>
    </font>
    <font>
      <sz val="9"/>
      <color rgb="FFFF0000"/>
      <name val="ＭＳ ゴシック"/>
      <family val="3"/>
    </font>
    <font>
      <sz val="6"/>
      <color theme="1"/>
      <name val="ＭＳ 明朝"/>
      <family val="1"/>
    </font>
    <font>
      <b/>
      <sz val="20"/>
      <color rgb="FFFF0000"/>
      <name val="ＭＳ ゴシック"/>
      <family val="3"/>
    </font>
    <font>
      <sz val="18"/>
      <color rgb="FFFF0000"/>
      <name val="ＭＳ 明朝"/>
    </font>
    <font>
      <sz val="12"/>
      <color theme="1"/>
      <name val="ＭＳ 明朝"/>
      <family val="1"/>
    </font>
    <font>
      <sz val="11"/>
      <color auto="1"/>
      <name val="ＭＳ 明朝"/>
      <family val="1"/>
    </font>
    <font>
      <sz val="10"/>
      <color theme="1"/>
      <name val="ＭＳ 明朝"/>
      <family val="1"/>
    </font>
    <font>
      <sz val="10"/>
      <color auto="1"/>
      <name val="ＭＳ 明朝"/>
      <family val="1"/>
    </font>
    <font>
      <sz val="9"/>
      <color theme="1"/>
      <name val="ＭＳ 明朝"/>
      <family val="1"/>
    </font>
    <font>
      <sz val="11"/>
      <color theme="0"/>
      <name val="ＭＳ 明朝"/>
      <family val="1"/>
    </font>
    <font>
      <sz val="11"/>
      <color theme="1"/>
      <name val="游ゴシック"/>
      <family val="3"/>
    </font>
    <font>
      <b/>
      <sz val="20"/>
      <color rgb="FFFF0000"/>
      <name val="HG創英角ｺﾞｼｯｸUB"/>
      <family val="3"/>
    </font>
    <font>
      <b/>
      <sz val="11"/>
      <color rgb="FFFF0000"/>
      <name val="ＭＳ 明朝"/>
      <family val="1"/>
    </font>
    <font>
      <sz val="11"/>
      <color rgb="FF000000"/>
      <name val="ＭＳ 明朝"/>
      <family val="1"/>
    </font>
    <font>
      <sz val="11"/>
      <color theme="0" tint="-0.25"/>
      <name val="ＭＳ 明朝"/>
      <family val="1"/>
    </font>
    <font>
      <sz val="11"/>
      <color indexed="8"/>
      <name val="ＭＳ ゴシック"/>
      <family val="3"/>
    </font>
    <font>
      <sz val="6"/>
      <color auto="1"/>
      <name val="ＭＳ Ｐゴシック"/>
      <family val="3"/>
    </font>
    <font>
      <b/>
      <sz val="16"/>
      <color rgb="FFFF0000"/>
      <name val="ＭＳ 明朝"/>
      <family val="1"/>
    </font>
    <font>
      <sz val="6"/>
      <color rgb="FFFF0000"/>
      <name val="ＭＳ 明朝"/>
      <family val="1"/>
    </font>
    <font>
      <sz val="16"/>
      <color theme="1"/>
      <name val="ＭＳ 明朝"/>
      <family val="1"/>
    </font>
    <font>
      <sz val="8"/>
      <color theme="1"/>
      <name val="ＭＳ 明朝"/>
      <family val="1"/>
    </font>
    <font>
      <sz val="11"/>
      <color rgb="FFBF92E1"/>
      <name val="ＭＳ 明朝"/>
      <family val="1"/>
    </font>
    <font>
      <u/>
      <sz val="11"/>
      <color indexed="12"/>
      <name val="游ゴシック"/>
      <family val="3"/>
    </font>
    <font>
      <u/>
      <sz val="11"/>
      <color rgb="FFBF92E1"/>
      <name val="游ゴシック"/>
      <family val="3"/>
    </font>
    <font>
      <sz val="11"/>
      <color rgb="FFBF92E1"/>
      <name val="游ゴシック"/>
      <family val="3"/>
    </font>
    <font>
      <sz val="9"/>
      <color rgb="FFBF92E1"/>
      <name val="ＭＳ 明朝"/>
      <family val="1"/>
    </font>
    <font>
      <sz val="12"/>
      <color auto="1"/>
      <name val="ＭＳ 明朝"/>
      <family val="1"/>
    </font>
    <font>
      <sz val="10"/>
      <color auto="1"/>
      <name val="ＭＳ ゴシック"/>
      <family val="3"/>
    </font>
    <font>
      <b/>
      <sz val="10"/>
      <color auto="1"/>
      <name val="ＭＳ 明朝"/>
    </font>
    <font>
      <i/>
      <sz val="10"/>
      <color auto="1"/>
      <name val="ＭＳ 明朝"/>
    </font>
    <font>
      <sz val="10"/>
      <color theme="1"/>
      <name val="游ゴシック"/>
    </font>
    <font>
      <sz val="8"/>
      <color auto="1"/>
      <name val="ＭＳ 明朝"/>
      <family val="1"/>
    </font>
    <font>
      <sz val="10"/>
      <color theme="0"/>
      <name val="ＭＳ 明朝"/>
    </font>
    <font>
      <b/>
      <sz val="12"/>
      <color auto="1"/>
      <name val="ＭＳ 明朝"/>
      <family val="1"/>
    </font>
    <font>
      <sz val="9"/>
      <color auto="1"/>
      <name val="ＭＳ 明朝"/>
      <family val="1"/>
    </font>
    <font>
      <sz val="8"/>
      <color auto="1"/>
      <name val="ＭＳ Ｐゴシック"/>
      <family val="3"/>
    </font>
    <font>
      <sz val="12"/>
      <color auto="1"/>
      <name val="ＭＳ Ｐゴシック"/>
    </font>
    <font>
      <b/>
      <sz val="11"/>
      <color auto="1"/>
      <name val="ＭＳ 明朝"/>
      <family val="1"/>
    </font>
    <font>
      <sz val="6"/>
      <color auto="1"/>
      <name val="ＭＳ 明朝"/>
      <family val="1"/>
    </font>
  </fonts>
  <fills count="16">
    <fill>
      <patternFill patternType="none"/>
    </fill>
    <fill>
      <patternFill patternType="gray125"/>
    </fill>
    <fill>
      <patternFill patternType="solid">
        <fgColor theme="0" tint="-0.5"/>
        <bgColor indexed="64"/>
      </patternFill>
    </fill>
    <fill>
      <patternFill patternType="solid">
        <fgColor theme="5" tint="0.8"/>
        <bgColor indexed="64"/>
      </patternFill>
    </fill>
    <fill>
      <patternFill patternType="solid">
        <fgColor theme="9" tint="0.8"/>
        <bgColor indexed="64"/>
      </patternFill>
    </fill>
    <fill>
      <patternFill patternType="solid">
        <fgColor theme="7" tint="0.6"/>
        <bgColor indexed="64"/>
      </patternFill>
    </fill>
    <fill>
      <patternFill patternType="solid">
        <fgColor theme="0"/>
        <bgColor indexed="64"/>
      </patternFill>
    </fill>
    <fill>
      <patternFill patternType="solid">
        <fgColor theme="0" tint="-0.25"/>
        <bgColor indexed="64"/>
      </patternFill>
    </fill>
    <fill>
      <patternFill patternType="solid">
        <fgColor rgb="FFFFE69A"/>
        <bgColor indexed="64"/>
      </patternFill>
    </fill>
    <fill>
      <patternFill patternType="solid">
        <fgColor rgb="FFFFE699"/>
        <bgColor indexed="64"/>
      </patternFill>
    </fill>
    <fill>
      <patternFill patternType="solid">
        <fgColor rgb="FFBFBFBF"/>
        <bgColor indexed="64"/>
      </patternFill>
    </fill>
    <fill>
      <patternFill patternType="solid">
        <fgColor rgb="FFFFFF00"/>
        <bgColor indexed="64"/>
      </patternFill>
    </fill>
    <fill>
      <patternFill patternType="solid">
        <fgColor theme="0" tint="-0.35"/>
        <bgColor indexed="64"/>
      </patternFill>
    </fill>
    <fill>
      <patternFill patternType="solid">
        <fgColor theme="0" tint="-0.14000000000000001"/>
        <bgColor indexed="64"/>
      </patternFill>
    </fill>
    <fill>
      <patternFill patternType="solid">
        <fgColor indexed="9"/>
        <bgColor indexed="64"/>
      </patternFill>
    </fill>
    <fill>
      <patternFill patternType="solid">
        <fgColor indexed="41"/>
        <bgColor indexed="64"/>
      </patternFill>
    </fill>
  </fills>
  <borders count="10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auto="1"/>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auto="1"/>
      </right>
      <top/>
      <bottom/>
      <diagonal/>
    </border>
    <border>
      <left/>
      <right style="thin">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auto="1"/>
      </left>
      <right style="thin">
        <color auto="1"/>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64"/>
      </top>
      <bottom/>
      <diagonal/>
    </border>
    <border>
      <left style="thin">
        <color indexed="8"/>
      </left>
      <right style="thin">
        <color indexed="8"/>
      </right>
      <top style="thin">
        <color indexed="64"/>
      </top>
      <bottom style="thin">
        <color indexed="8"/>
      </bottom>
      <diagonal/>
    </border>
    <border>
      <left style="medium">
        <color rgb="FFFF0000"/>
      </left>
      <right style="thin">
        <color indexed="64"/>
      </right>
      <top style="medium">
        <color rgb="FFFF0000"/>
      </top>
      <bottom/>
      <diagonal/>
    </border>
    <border>
      <left style="medium">
        <color rgb="FFFF0000"/>
      </left>
      <right style="thin">
        <color indexed="64"/>
      </right>
      <top/>
      <bottom style="medium">
        <color rgb="FFFF0000"/>
      </bottom>
      <diagonal/>
    </border>
    <border>
      <left style="thin">
        <color indexed="64"/>
      </left>
      <right/>
      <top style="medium">
        <color rgb="FFFF0000"/>
      </top>
      <bottom/>
      <diagonal/>
    </border>
    <border>
      <left style="thin">
        <color indexed="64"/>
      </left>
      <right/>
      <top/>
      <bottom style="medium">
        <color rgb="FFFF0000"/>
      </bottom>
      <diagonal/>
    </border>
    <border>
      <left/>
      <right/>
      <top style="medium">
        <color rgb="FFFF0000"/>
      </top>
      <bottom/>
      <diagonal/>
    </border>
    <border>
      <left/>
      <right/>
      <top/>
      <bottom style="medium">
        <color rgb="FFFF0000"/>
      </bottom>
      <diagonal/>
    </border>
    <border>
      <left/>
      <right/>
      <top style="thin">
        <color indexed="64"/>
      </top>
      <bottom/>
      <diagonal/>
    </border>
    <border>
      <left/>
      <right style="thin">
        <color indexed="64"/>
      </right>
      <top style="medium">
        <color rgb="FFFF0000"/>
      </top>
      <bottom/>
      <diagonal/>
    </border>
    <border>
      <left/>
      <right style="thin">
        <color indexed="64"/>
      </right>
      <top/>
      <bottom style="medium">
        <color rgb="FFFF0000"/>
      </bottom>
      <diagonal/>
    </border>
    <border>
      <left style="thin">
        <color indexed="64"/>
      </left>
      <right style="medium">
        <color rgb="FFFF0000"/>
      </right>
      <top style="medium">
        <color rgb="FFFF0000"/>
      </top>
      <bottom style="thin">
        <color indexed="64"/>
      </bottom>
      <diagonal/>
    </border>
    <border>
      <left style="thin">
        <color indexed="64"/>
      </left>
      <right style="medium">
        <color rgb="FFFF0000"/>
      </right>
      <top style="thin">
        <color indexed="64"/>
      </top>
      <bottom style="medium">
        <color rgb="FFFF0000"/>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22"/>
      </left>
      <right/>
      <top style="thin">
        <color indexed="22"/>
      </top>
      <bottom/>
      <diagonal/>
    </border>
    <border>
      <left style="thin">
        <color indexed="22"/>
      </left>
      <right/>
      <top/>
      <bottom/>
      <diagonal/>
    </border>
    <border>
      <left style="thin">
        <color indexed="22"/>
      </left>
      <right style="medium">
        <color indexed="64"/>
      </right>
      <top/>
      <bottom/>
      <diagonal/>
    </border>
    <border>
      <left style="thin">
        <color indexed="22"/>
      </left>
      <right/>
      <top/>
      <bottom style="thin">
        <color indexed="22"/>
      </bottom>
      <diagonal/>
    </border>
    <border>
      <left style="dotted">
        <color indexed="64"/>
      </left>
      <right style="dotted">
        <color indexed="64"/>
      </right>
      <top style="thin">
        <color indexed="64"/>
      </top>
      <bottom style="thin">
        <color indexed="64"/>
      </bottom>
      <diagonal/>
    </border>
    <border>
      <left/>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right style="dotted">
        <color indexed="64"/>
      </right>
      <top style="thin">
        <color indexed="64"/>
      </top>
      <bottom style="medium">
        <color indexed="64"/>
      </bottom>
      <diagonal/>
    </border>
    <border>
      <left/>
      <right/>
      <top style="thin">
        <color indexed="22"/>
      </top>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bottom style="thin">
        <color indexed="64"/>
      </bottom>
      <diagonal/>
    </border>
    <border>
      <left style="medium">
        <color indexed="64"/>
      </left>
      <right/>
      <top/>
      <bottom style="thin">
        <color indexed="64"/>
      </bottom>
      <diagonal/>
    </border>
    <border>
      <left style="medium">
        <color indexed="64"/>
      </left>
      <right style="dotted">
        <color indexed="64"/>
      </right>
      <top/>
      <bottom style="medium">
        <color indexed="64"/>
      </bottom>
      <diagonal/>
    </border>
    <border>
      <left style="medium">
        <color indexed="64"/>
      </left>
      <right/>
      <top style="thin">
        <color indexed="64"/>
      </top>
      <bottom/>
      <diagonal/>
    </border>
    <border>
      <left/>
      <right/>
      <top style="medium">
        <color indexed="64"/>
      </top>
      <bottom style="thin">
        <color indexed="22"/>
      </bottom>
      <diagonal/>
    </border>
    <border>
      <left style="dotted">
        <color indexed="64"/>
      </left>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
      <left style="dotted">
        <color indexed="64"/>
      </left>
      <right style="dotted">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dotted">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dotted">
        <color indexed="64"/>
      </left>
      <right style="mediumDashDotDot">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DashDotDot">
        <color indexed="64"/>
      </left>
      <right style="dotted">
        <color indexed="64"/>
      </right>
      <top style="thin">
        <color indexed="64"/>
      </top>
      <bottom style="medium">
        <color indexed="64"/>
      </bottom>
      <diagonal/>
    </border>
    <border>
      <left style="medium">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bottom style="medium">
        <color indexed="64"/>
      </bottom>
      <diagonal/>
    </border>
    <border>
      <left/>
      <right/>
      <top/>
      <bottom style="medium">
        <color indexed="64"/>
      </bottom>
      <diagonal/>
    </border>
    <border>
      <left style="thin">
        <color indexed="64"/>
      </left>
      <right style="dotted">
        <color indexed="64"/>
      </right>
      <top style="thin">
        <color indexed="64"/>
      </top>
      <bottom style="medium">
        <color indexed="64"/>
      </bottom>
      <diagonal/>
    </border>
    <border>
      <left/>
      <right/>
      <top/>
      <bottom style="thin">
        <color indexed="22"/>
      </bottom>
      <diagonal/>
    </border>
    <border>
      <left style="dotted">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style="thin">
        <color indexed="22"/>
      </right>
      <top style="thin">
        <color indexed="22"/>
      </top>
      <bottom/>
      <diagonal/>
    </border>
    <border>
      <left/>
      <right style="thin">
        <color indexed="22"/>
      </right>
      <top/>
      <bottom/>
      <diagonal/>
    </border>
    <border>
      <left/>
      <right style="thin">
        <color indexed="22"/>
      </right>
      <top/>
      <bottom style="thin">
        <color indexed="22"/>
      </bottom>
      <diagonal/>
    </border>
  </borders>
  <cellStyleXfs count="8">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0" fontId="2" fillId="0" borderId="0">
      <alignment vertical="center"/>
    </xf>
    <xf numFmtId="0" fontId="1" fillId="0" borderId="0"/>
    <xf numFmtId="38" fontId="16" fillId="0" borderId="0" applyFont="0" applyFill="0" applyBorder="0" applyAlignment="0" applyProtection="0">
      <alignment vertical="center"/>
    </xf>
    <xf numFmtId="0" fontId="28" fillId="0" borderId="0" applyNumberFormat="0" applyFill="0" applyBorder="0" applyAlignment="0" applyProtection="0">
      <alignment vertical="center"/>
    </xf>
  </cellStyleXfs>
  <cellXfs count="853">
    <xf numFmtId="0" fontId="0" fillId="0" borderId="0" xfId="0">
      <alignment vertical="center"/>
    </xf>
    <xf numFmtId="0" fontId="4" fillId="0" borderId="0" xfId="4" applyFont="1">
      <alignment vertical="center"/>
    </xf>
    <xf numFmtId="0" fontId="4" fillId="0" borderId="0" xfId="0" applyFont="1" applyAlignment="1">
      <alignment vertical="center" shrinkToFit="1"/>
    </xf>
    <xf numFmtId="0" fontId="4" fillId="0" borderId="0" xfId="0" applyFont="1" applyAlignment="1">
      <alignment horizontal="left" vertical="center"/>
    </xf>
    <xf numFmtId="0" fontId="4" fillId="0" borderId="0" xfId="0" applyFont="1" applyAlignment="1">
      <alignment horizontal="left" vertical="center" shrinkToFit="1"/>
    </xf>
    <xf numFmtId="0" fontId="4" fillId="0" borderId="0" xfId="0" applyFont="1" applyAlignment="1">
      <alignment horizontal="center" vertical="center"/>
    </xf>
    <xf numFmtId="0" fontId="0" fillId="0" borderId="0" xfId="0" applyFont="1">
      <alignment vertical="center"/>
    </xf>
    <xf numFmtId="0" fontId="0" fillId="0" borderId="0" xfId="0" applyAlignment="1">
      <alignment vertical="center" shrinkToFit="1"/>
    </xf>
    <xf numFmtId="0" fontId="0" fillId="2" borderId="0" xfId="0" applyFill="1">
      <alignment vertical="center"/>
    </xf>
    <xf numFmtId="0" fontId="4" fillId="3" borderId="0" xfId="4" applyFont="1" applyFill="1">
      <alignment vertical="center"/>
    </xf>
    <xf numFmtId="0" fontId="4" fillId="4" borderId="0" xfId="4" applyFont="1" applyFill="1">
      <alignment vertical="center"/>
    </xf>
    <xf numFmtId="0" fontId="5" fillId="5" borderId="0" xfId="4" applyFont="1" applyFill="1">
      <alignment vertical="center"/>
    </xf>
    <xf numFmtId="0" fontId="6" fillId="0" borderId="0" xfId="4" applyFont="1">
      <alignment vertical="center"/>
    </xf>
    <xf numFmtId="0" fontId="4" fillId="0" borderId="0" xfId="4" applyFont="1" applyProtection="1">
      <alignment vertical="center"/>
    </xf>
    <xf numFmtId="0" fontId="4" fillId="0" borderId="1" xfId="0" applyFont="1" applyBorder="1" applyAlignment="1" applyProtection="1">
      <alignment horizontal="center" vertical="center" textRotation="255" shrinkToFit="1"/>
    </xf>
    <xf numFmtId="0" fontId="4" fillId="0" borderId="2" xfId="0" applyFont="1" applyBorder="1" applyAlignment="1" applyProtection="1">
      <alignment horizontal="center" vertical="center" textRotation="255" shrinkToFit="1"/>
    </xf>
    <xf numFmtId="0" fontId="4" fillId="0" borderId="3" xfId="0" applyFont="1" applyBorder="1" applyAlignment="1" applyProtection="1">
      <alignment horizontal="center" vertical="center" textRotation="255" shrinkToFit="1"/>
    </xf>
    <xf numFmtId="0" fontId="4" fillId="0" borderId="1" xfId="0" applyFont="1" applyBorder="1" applyAlignment="1" applyProtection="1">
      <alignment horizontal="center" vertical="center" textRotation="255"/>
    </xf>
    <xf numFmtId="0" fontId="4" fillId="0" borderId="2" xfId="0" applyFont="1" applyBorder="1" applyAlignment="1" applyProtection="1">
      <alignment horizontal="center" vertical="center" textRotation="255"/>
    </xf>
    <xf numFmtId="0" fontId="4" fillId="0" borderId="3" xfId="0" applyFont="1" applyBorder="1" applyAlignment="1" applyProtection="1">
      <alignment horizontal="center" vertical="center" textRotation="255"/>
    </xf>
    <xf numFmtId="0" fontId="4" fillId="0" borderId="1" xfId="0" applyFont="1" applyBorder="1" applyAlignment="1">
      <alignment horizontal="center" vertical="center" textRotation="255"/>
    </xf>
    <xf numFmtId="0" fontId="4" fillId="0" borderId="2" xfId="0" applyFont="1" applyBorder="1" applyAlignment="1">
      <alignment horizontal="center" vertical="center" textRotation="255"/>
    </xf>
    <xf numFmtId="0" fontId="4" fillId="0" borderId="3" xfId="0" applyFont="1" applyBorder="1" applyAlignment="1">
      <alignment horizontal="center" vertical="center" textRotation="255"/>
    </xf>
    <xf numFmtId="0" fontId="7" fillId="0" borderId="1" xfId="0" applyFont="1" applyFill="1" applyBorder="1" applyAlignment="1">
      <alignment horizontal="center" vertical="center" textRotation="255" wrapText="1" shrinkToFit="1"/>
    </xf>
    <xf numFmtId="0" fontId="7" fillId="0" borderId="2" xfId="0" applyFont="1" applyFill="1" applyBorder="1" applyAlignment="1">
      <alignment horizontal="center" vertical="center" textRotation="255" wrapText="1" shrinkToFit="1"/>
    </xf>
    <xf numFmtId="0" fontId="7" fillId="0" borderId="3" xfId="0" applyFont="1" applyFill="1" applyBorder="1" applyAlignment="1">
      <alignment horizontal="center" vertical="center" textRotation="255" wrapText="1" shrinkToFit="1"/>
    </xf>
    <xf numFmtId="0" fontId="4" fillId="0" borderId="4" xfId="0" applyFont="1" applyBorder="1" applyAlignment="1">
      <alignment horizontal="left" vertical="center" wrapText="1" shrinkToFit="1"/>
    </xf>
    <xf numFmtId="0" fontId="4" fillId="6" borderId="4" xfId="0" applyFont="1" applyFill="1" applyBorder="1" applyAlignment="1">
      <alignment horizontal="left" vertical="center" shrinkToFit="1"/>
    </xf>
    <xf numFmtId="0" fontId="4" fillId="0" borderId="4" xfId="0" applyFont="1" applyBorder="1" applyAlignment="1">
      <alignment horizontal="left" vertical="center" shrinkToFit="1"/>
    </xf>
    <xf numFmtId="0" fontId="8" fillId="7" borderId="4" xfId="0" applyFont="1" applyFill="1" applyBorder="1" applyAlignment="1">
      <alignment horizontal="left" vertical="center" shrinkToFit="1"/>
    </xf>
    <xf numFmtId="0" fontId="4" fillId="7" borderId="4" xfId="0" applyFont="1" applyFill="1" applyBorder="1" applyAlignment="1">
      <alignment horizontal="left" vertical="center" shrinkToFit="1"/>
    </xf>
    <xf numFmtId="0" fontId="7" fillId="0" borderId="4" xfId="4" applyFont="1" applyBorder="1" applyAlignment="1">
      <alignment horizontal="center" vertical="center" textRotation="255" wrapText="1"/>
    </xf>
    <xf numFmtId="0" fontId="4" fillId="0" borderId="0" xfId="0" applyFont="1" applyAlignment="1">
      <alignment vertical="center"/>
    </xf>
    <xf numFmtId="0" fontId="9" fillId="0" borderId="0" xfId="0" applyFont="1" applyAlignment="1">
      <alignment horizontal="left" vertical="center"/>
    </xf>
    <xf numFmtId="0" fontId="10" fillId="0" borderId="4" xfId="0" applyFont="1" applyBorder="1" applyAlignment="1" applyProtection="1">
      <alignment vertical="center" wrapText="1" shrinkToFit="1"/>
    </xf>
    <xf numFmtId="0" fontId="4" fillId="0" borderId="5" xfId="0" applyFont="1" applyBorder="1" applyAlignment="1" applyProtection="1">
      <alignment vertical="center" shrinkToFit="1"/>
    </xf>
    <xf numFmtId="0" fontId="4" fillId="0" borderId="6" xfId="0" applyFont="1" applyBorder="1" applyAlignment="1" applyProtection="1">
      <alignment vertical="center" shrinkToFit="1"/>
    </xf>
    <xf numFmtId="0" fontId="4" fillId="0" borderId="7" xfId="0" applyFont="1" applyBorder="1" applyAlignment="1" applyProtection="1">
      <alignment vertical="center" shrinkToFit="1"/>
    </xf>
    <xf numFmtId="0" fontId="4" fillId="0" borderId="8" xfId="0" applyFont="1" applyBorder="1" applyAlignment="1" applyProtection="1">
      <alignment vertical="center" shrinkToFit="1"/>
    </xf>
    <xf numFmtId="0" fontId="4" fillId="7" borderId="8" xfId="0" applyFont="1" applyFill="1" applyBorder="1" applyAlignment="1" applyProtection="1">
      <alignment vertical="center" shrinkToFit="1"/>
    </xf>
    <xf numFmtId="0" fontId="4" fillId="0" borderId="8" xfId="0" applyFont="1" applyBorder="1" applyAlignment="1" applyProtection="1">
      <alignment vertical="center" wrapText="1"/>
    </xf>
    <xf numFmtId="0" fontId="4" fillId="0" borderId="9" xfId="0" applyFont="1" applyBorder="1" applyAlignment="1" applyProtection="1">
      <alignment horizontal="left" vertical="center" shrinkToFit="1"/>
    </xf>
    <xf numFmtId="0" fontId="4" fillId="0" borderId="10" xfId="0" applyFont="1" applyBorder="1" applyAlignment="1" applyProtection="1">
      <alignment horizontal="left" vertical="center" shrinkToFit="1"/>
    </xf>
    <xf numFmtId="0" fontId="11" fillId="0" borderId="11" xfId="0" applyFont="1" applyBorder="1" applyAlignment="1" applyProtection="1">
      <alignment vertical="center" wrapText="1" shrinkToFit="1"/>
    </xf>
    <xf numFmtId="0" fontId="5" fillId="0" borderId="2" xfId="0" applyFont="1" applyBorder="1" applyAlignment="1" applyProtection="1">
      <alignment vertical="center" wrapText="1" shrinkToFit="1"/>
    </xf>
    <xf numFmtId="0" fontId="5" fillId="0" borderId="3" xfId="0" applyFont="1" applyBorder="1" applyAlignment="1" applyProtection="1">
      <alignment vertical="center" wrapText="1" shrinkToFit="1"/>
    </xf>
    <xf numFmtId="0" fontId="11" fillId="0" borderId="1" xfId="0" applyFont="1" applyBorder="1" applyAlignment="1" applyProtection="1">
      <alignment vertical="center" wrapText="1" shrinkToFit="1"/>
    </xf>
    <xf numFmtId="0" fontId="11" fillId="0" borderId="3" xfId="0" applyFont="1" applyBorder="1" applyAlignment="1" applyProtection="1">
      <alignment vertical="center" wrapText="1" shrinkToFit="1"/>
    </xf>
    <xf numFmtId="0" fontId="4" fillId="0" borderId="1" xfId="0" applyFont="1" applyBorder="1" applyAlignment="1" applyProtection="1">
      <alignment horizontal="left" vertical="center" shrinkToFit="1"/>
    </xf>
    <xf numFmtId="0" fontId="4" fillId="0" borderId="3" xfId="0" applyFont="1" applyBorder="1" applyAlignment="1" applyProtection="1">
      <alignment horizontal="left" vertical="center" shrinkToFit="1"/>
    </xf>
    <xf numFmtId="0" fontId="4" fillId="6" borderId="4" xfId="0" applyFont="1" applyFill="1" applyBorder="1" applyAlignment="1" applyProtection="1">
      <alignment vertical="center" shrinkToFit="1"/>
    </xf>
    <xf numFmtId="0" fontId="4" fillId="0" borderId="2" xfId="0" applyFont="1" applyBorder="1" applyAlignment="1" applyProtection="1">
      <alignment horizontal="left" vertical="center" shrinkToFit="1"/>
    </xf>
    <xf numFmtId="0" fontId="4" fillId="0" borderId="8" xfId="0" applyFont="1" applyBorder="1" applyAlignment="1">
      <alignment vertical="center" shrinkToFit="1"/>
    </xf>
    <xf numFmtId="0" fontId="4" fillId="0" borderId="8" xfId="0" applyFont="1" applyBorder="1" applyAlignment="1">
      <alignment horizontal="left" vertical="center" shrinkToFit="1"/>
    </xf>
    <xf numFmtId="0" fontId="4" fillId="0" borderId="4" xfId="0" applyFont="1" applyFill="1" applyBorder="1" applyAlignment="1">
      <alignment vertical="center" shrinkToFit="1"/>
    </xf>
    <xf numFmtId="0" fontId="4" fillId="6" borderId="8" xfId="0" applyFont="1" applyFill="1" applyBorder="1" applyAlignment="1">
      <alignment vertical="center" shrinkToFit="1"/>
    </xf>
    <xf numFmtId="0" fontId="12" fillId="0" borderId="4" xfId="0" applyFont="1" applyBorder="1" applyAlignment="1">
      <alignment horizontal="left" vertical="center" wrapText="1" shrinkToFit="1"/>
    </xf>
    <xf numFmtId="0" fontId="13" fillId="0" borderId="4" xfId="0" applyFont="1" applyFill="1" applyBorder="1" applyAlignment="1">
      <alignment horizontal="left" vertical="center" wrapText="1" shrinkToFit="1"/>
    </xf>
    <xf numFmtId="0" fontId="14" fillId="0" borderId="4" xfId="0" applyFont="1" applyBorder="1" applyAlignment="1">
      <alignment horizontal="left" vertical="center" wrapText="1" shrinkToFit="1"/>
    </xf>
    <xf numFmtId="0" fontId="12" fillId="0" borderId="4" xfId="0" applyFont="1" applyBorder="1" applyAlignment="1">
      <alignment horizontal="right" vertical="center" wrapText="1" shrinkToFit="1"/>
    </xf>
    <xf numFmtId="0" fontId="4" fillId="0" borderId="0" xfId="0" applyFont="1" applyFill="1" applyBorder="1" applyAlignment="1" applyProtection="1">
      <alignment vertical="center"/>
    </xf>
    <xf numFmtId="0" fontId="15" fillId="0" borderId="0" xfId="0" applyFont="1" applyFill="1" applyAlignment="1" applyProtection="1">
      <alignment vertical="center" shrinkToFit="1"/>
    </xf>
    <xf numFmtId="0" fontId="15" fillId="0" borderId="0" xfId="0" applyFont="1" applyFill="1" applyBorder="1" applyAlignment="1" applyProtection="1">
      <alignment horizontal="left" vertical="top" shrinkToFit="1"/>
      <protection locked="0"/>
    </xf>
    <xf numFmtId="0" fontId="4" fillId="3" borderId="1" xfId="0" applyFont="1" applyFill="1" applyBorder="1" applyAlignment="1" applyProtection="1">
      <alignment vertical="center" shrinkToFit="1"/>
      <protection locked="0"/>
    </xf>
    <xf numFmtId="0" fontId="4" fillId="6" borderId="12" xfId="0" applyFont="1" applyFill="1" applyBorder="1" applyAlignment="1">
      <alignment horizontal="center" vertical="center" shrinkToFit="1"/>
    </xf>
    <xf numFmtId="0" fontId="4" fillId="3" borderId="13" xfId="0" applyFont="1" applyFill="1" applyBorder="1" applyAlignment="1" applyProtection="1">
      <alignment horizontal="left" vertical="center" shrinkToFit="1"/>
      <protection locked="0"/>
    </xf>
    <xf numFmtId="0" fontId="4" fillId="6" borderId="13" xfId="0" applyFont="1" applyFill="1" applyBorder="1" applyAlignment="1">
      <alignment horizontal="center" vertical="center"/>
    </xf>
    <xf numFmtId="0" fontId="4" fillId="3" borderId="14" xfId="0" applyFont="1" applyFill="1" applyBorder="1" applyAlignment="1" applyProtection="1">
      <alignment vertical="center" shrinkToFit="1"/>
      <protection locked="0"/>
    </xf>
    <xf numFmtId="0" fontId="4" fillId="3" borderId="3" xfId="0" applyFont="1" applyFill="1" applyBorder="1" applyAlignment="1" applyProtection="1">
      <alignment horizontal="left" vertical="center" shrinkToFit="1"/>
      <protection locked="0"/>
    </xf>
    <xf numFmtId="0" fontId="4" fillId="3" borderId="4" xfId="0" applyFont="1" applyFill="1" applyBorder="1" applyAlignment="1" applyProtection="1">
      <alignment vertical="center" shrinkToFit="1"/>
      <protection locked="0"/>
    </xf>
    <xf numFmtId="176" fontId="4" fillId="3" borderId="4" xfId="0" applyNumberFormat="1" applyFont="1" applyFill="1" applyBorder="1" applyAlignment="1">
      <alignment horizontal="left" vertical="center"/>
    </xf>
    <xf numFmtId="49" fontId="4" fillId="3" borderId="4" xfId="0" applyNumberFormat="1" applyFont="1" applyFill="1" applyBorder="1" applyAlignment="1" applyProtection="1">
      <alignment horizontal="left" vertical="center"/>
      <protection locked="0"/>
    </xf>
    <xf numFmtId="176" fontId="0" fillId="3" borderId="4" xfId="0" applyNumberFormat="1" applyFill="1" applyBorder="1" applyAlignment="1" applyProtection="1">
      <alignment horizontal="left" vertical="center" shrinkToFit="1"/>
      <protection locked="0"/>
    </xf>
    <xf numFmtId="0" fontId="4" fillId="6" borderId="4" xfId="0" applyFont="1" applyFill="1" applyBorder="1" applyAlignment="1">
      <alignment horizontal="center" vertical="center"/>
    </xf>
    <xf numFmtId="0" fontId="4" fillId="3" borderId="4" xfId="0" applyFont="1" applyFill="1" applyBorder="1" applyAlignment="1" applyProtection="1">
      <alignment horizontal="left" vertical="center"/>
      <protection locked="0"/>
    </xf>
    <xf numFmtId="0" fontId="4" fillId="3" borderId="4" xfId="0" applyFont="1" applyFill="1" applyBorder="1" applyAlignment="1" applyProtection="1">
      <alignment horizontal="left" vertical="center" shrinkToFit="1"/>
      <protection locked="0"/>
    </xf>
    <xf numFmtId="0" fontId="4" fillId="0" borderId="4" xfId="0" applyFont="1" applyBorder="1" applyAlignment="1">
      <alignment horizontal="center" vertical="center" shrinkToFit="1"/>
    </xf>
    <xf numFmtId="0" fontId="4" fillId="4" borderId="4" xfId="0" applyFont="1" applyFill="1" applyBorder="1" applyAlignment="1" applyProtection="1">
      <alignment horizontal="left" vertical="center" shrinkToFit="1"/>
      <protection locked="0"/>
    </xf>
    <xf numFmtId="0" fontId="4" fillId="6" borderId="8" xfId="0" applyFont="1" applyFill="1" applyBorder="1" applyAlignment="1" applyProtection="1">
      <alignment horizontal="left" vertical="center" shrinkToFit="1"/>
    </xf>
    <xf numFmtId="0" fontId="4" fillId="6" borderId="15" xfId="0" applyFont="1" applyFill="1" applyBorder="1" applyAlignment="1">
      <alignment horizontal="center" vertical="center"/>
    </xf>
    <xf numFmtId="0" fontId="4" fillId="3" borderId="15" xfId="0" applyFont="1" applyFill="1" applyBorder="1" applyAlignment="1" applyProtection="1">
      <alignment horizontal="left" vertical="center"/>
      <protection locked="0"/>
    </xf>
    <xf numFmtId="0" fontId="4" fillId="3" borderId="5" xfId="0" applyFont="1" applyFill="1" applyBorder="1" applyAlignment="1" applyProtection="1">
      <alignment vertical="center"/>
      <protection locked="0"/>
    </xf>
    <xf numFmtId="0" fontId="4" fillId="3" borderId="16" xfId="0" applyFont="1" applyFill="1" applyBorder="1" applyAlignment="1" applyProtection="1">
      <alignment vertical="center"/>
      <protection locked="0"/>
    </xf>
    <xf numFmtId="0" fontId="4" fillId="3" borderId="3" xfId="0" applyNumberFormat="1" applyFont="1" applyFill="1" applyBorder="1" applyAlignment="1" applyProtection="1">
      <alignment vertical="center"/>
      <protection locked="0"/>
    </xf>
    <xf numFmtId="49" fontId="4" fillId="0" borderId="4" xfId="0" applyNumberFormat="1" applyFont="1" applyFill="1" applyBorder="1" applyAlignment="1" applyProtection="1">
      <alignment horizontal="center" vertical="center"/>
    </xf>
    <xf numFmtId="0" fontId="4" fillId="3" borderId="8" xfId="0" applyFont="1" applyFill="1" applyBorder="1" applyAlignment="1" applyProtection="1">
      <alignment vertical="center" shrinkToFit="1"/>
      <protection locked="0"/>
    </xf>
    <xf numFmtId="14" fontId="4" fillId="7" borderId="16" xfId="0" applyNumberFormat="1" applyFont="1" applyFill="1" applyBorder="1" applyAlignment="1" applyProtection="1">
      <alignment vertical="center"/>
      <protection locked="0"/>
    </xf>
    <xf numFmtId="0" fontId="4" fillId="6" borderId="8" xfId="0" applyFont="1" applyFill="1" applyBorder="1" applyAlignment="1" applyProtection="1">
      <alignment vertical="center" shrinkToFit="1"/>
    </xf>
    <xf numFmtId="0" fontId="4" fillId="0" borderId="17" xfId="0" applyFont="1" applyBorder="1" applyAlignment="1">
      <alignment horizontal="left" vertical="center" shrinkToFit="1"/>
    </xf>
    <xf numFmtId="38" fontId="14" fillId="8" borderId="17" xfId="6" applyFont="1" applyFill="1" applyBorder="1" applyAlignment="1" applyProtection="1">
      <alignment horizontal="center" vertical="center" wrapText="1" shrinkToFit="1"/>
      <protection locked="0"/>
    </xf>
    <xf numFmtId="0" fontId="4" fillId="5" borderId="4" xfId="0" applyFont="1" applyFill="1" applyBorder="1" applyAlignment="1" applyProtection="1">
      <alignment horizontal="left" vertical="center"/>
      <protection locked="0"/>
    </xf>
    <xf numFmtId="0" fontId="4" fillId="5" borderId="4" xfId="4" applyFont="1" applyFill="1" applyBorder="1" applyAlignment="1" applyProtection="1">
      <alignment horizontal="center" vertical="center"/>
      <protection locked="0"/>
    </xf>
    <xf numFmtId="0" fontId="4" fillId="5" borderId="4" xfId="0" applyFont="1" applyFill="1" applyBorder="1" applyAlignment="1" applyProtection="1">
      <alignment vertical="center"/>
      <protection locked="0"/>
    </xf>
    <xf numFmtId="0" fontId="4" fillId="7" borderId="1" xfId="0" applyFont="1" applyFill="1" applyBorder="1" applyAlignment="1">
      <alignment horizontal="center" vertical="center" shrinkToFit="1"/>
    </xf>
    <xf numFmtId="14" fontId="4" fillId="3" borderId="4" xfId="0" applyNumberFormat="1" applyFont="1" applyFill="1" applyBorder="1" applyAlignment="1" applyProtection="1">
      <alignment horizontal="center" vertical="center" shrinkToFit="1"/>
      <protection locked="0"/>
    </xf>
    <xf numFmtId="31" fontId="4" fillId="7" borderId="4" xfId="0" applyNumberFormat="1" applyFont="1" applyFill="1" applyBorder="1" applyAlignment="1">
      <alignment horizontal="center" vertical="center" shrinkToFit="1"/>
    </xf>
    <xf numFmtId="14" fontId="4" fillId="7" borderId="4" xfId="0" applyNumberFormat="1" applyFont="1" applyFill="1" applyBorder="1" applyAlignment="1">
      <alignment horizontal="center" vertical="center" shrinkToFit="1"/>
    </xf>
    <xf numFmtId="14" fontId="4" fillId="3" borderId="4" xfId="0" applyNumberFormat="1" applyFont="1" applyFill="1" applyBorder="1" applyAlignment="1" applyProtection="1">
      <alignment horizontal="center" vertical="center"/>
      <protection locked="0"/>
    </xf>
    <xf numFmtId="177" fontId="17" fillId="7" borderId="4" xfId="6" applyNumberFormat="1" applyFont="1" applyFill="1" applyBorder="1" applyAlignment="1">
      <alignment horizontal="center" vertical="center" shrinkToFit="1"/>
    </xf>
    <xf numFmtId="38" fontId="4" fillId="7" borderId="4" xfId="6" applyFont="1" applyFill="1" applyBorder="1" applyAlignment="1">
      <alignment horizontal="center" vertical="center"/>
    </xf>
    <xf numFmtId="38" fontId="4" fillId="4" borderId="4" xfId="6" applyFont="1" applyFill="1" applyBorder="1" applyAlignment="1" applyProtection="1">
      <alignment horizontal="center" vertical="center" shrinkToFit="1"/>
      <protection locked="0"/>
    </xf>
    <xf numFmtId="38" fontId="4" fillId="7" borderId="4" xfId="6" applyFont="1" applyFill="1" applyBorder="1" applyAlignment="1" applyProtection="1">
      <alignment horizontal="center" vertical="center"/>
      <protection locked="0"/>
    </xf>
    <xf numFmtId="38" fontId="4" fillId="3" borderId="4" xfId="6" applyFont="1" applyFill="1" applyBorder="1" applyAlignment="1" applyProtection="1">
      <alignment horizontal="center" vertical="center" shrinkToFit="1"/>
      <protection locked="0"/>
    </xf>
    <xf numFmtId="0" fontId="11" fillId="9" borderId="4" xfId="4" applyFont="1" applyFill="1" applyBorder="1" applyAlignment="1" applyProtection="1">
      <alignment horizontal="center" vertical="center"/>
      <protection locked="0"/>
    </xf>
    <xf numFmtId="178" fontId="4" fillId="8" borderId="4" xfId="0" applyNumberFormat="1" applyFont="1" applyFill="1" applyBorder="1" applyAlignment="1" applyProtection="1">
      <alignment horizontal="center" vertical="center" shrinkToFit="1"/>
      <protection locked="0"/>
    </xf>
    <xf numFmtId="178" fontId="4" fillId="5" borderId="4" xfId="0" applyNumberFormat="1" applyFont="1" applyFill="1" applyBorder="1" applyAlignment="1" applyProtection="1">
      <alignment horizontal="center" vertical="center" shrinkToFit="1"/>
      <protection locked="0"/>
    </xf>
    <xf numFmtId="177" fontId="4" fillId="7" borderId="4" xfId="0" applyNumberFormat="1" applyFont="1" applyFill="1" applyBorder="1" applyAlignment="1">
      <alignment horizontal="center"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left" vertical="center"/>
    </xf>
    <xf numFmtId="0" fontId="15" fillId="0" borderId="0" xfId="0" applyFont="1" applyFill="1" applyAlignment="1" applyProtection="1">
      <alignment horizontal="left" vertical="center"/>
    </xf>
    <xf numFmtId="0" fontId="18" fillId="0" borderId="0" xfId="0" applyFont="1" applyAlignment="1">
      <alignment horizontal="left" vertical="center" shrinkToFit="1"/>
    </xf>
    <xf numFmtId="0" fontId="4" fillId="0" borderId="0" xfId="0" applyFont="1" applyBorder="1" applyAlignment="1">
      <alignment horizontal="left" vertical="center" shrinkToFit="1"/>
    </xf>
    <xf numFmtId="0" fontId="4" fillId="0" borderId="18" xfId="0" applyFont="1" applyBorder="1" applyAlignment="1">
      <alignment horizontal="left" vertical="center" shrinkToFit="1"/>
    </xf>
    <xf numFmtId="0" fontId="10" fillId="0" borderId="0" xfId="4" applyFont="1">
      <alignment vertical="center"/>
    </xf>
    <xf numFmtId="0" fontId="4" fillId="6" borderId="19" xfId="0" applyFont="1" applyFill="1" applyBorder="1" applyAlignment="1">
      <alignment horizontal="center" vertical="center" shrinkToFit="1"/>
    </xf>
    <xf numFmtId="0" fontId="4" fillId="6" borderId="8" xfId="0" applyFont="1" applyFill="1" applyBorder="1" applyAlignment="1">
      <alignment horizontal="center" vertical="center" shrinkToFit="1"/>
    </xf>
    <xf numFmtId="49" fontId="4" fillId="3" borderId="20" xfId="0" applyNumberFormat="1" applyFont="1" applyFill="1" applyBorder="1" applyAlignment="1" applyProtection="1">
      <alignment vertical="center" shrinkToFit="1"/>
      <protection locked="0"/>
    </xf>
    <xf numFmtId="0" fontId="4" fillId="7" borderId="3" xfId="0" applyFont="1" applyFill="1" applyBorder="1" applyAlignment="1" applyProtection="1">
      <alignment horizontal="center" vertical="center" shrinkToFit="1"/>
    </xf>
    <xf numFmtId="0" fontId="4" fillId="7" borderId="4" xfId="0" applyFont="1" applyFill="1" applyBorder="1" applyAlignment="1" applyProtection="1">
      <alignment horizontal="center" vertical="center" shrinkToFit="1"/>
    </xf>
    <xf numFmtId="0" fontId="4" fillId="7" borderId="4" xfId="0" applyFont="1" applyFill="1" applyBorder="1" applyAlignment="1" applyProtection="1">
      <alignment horizontal="left" vertical="center" shrinkToFit="1"/>
    </xf>
    <xf numFmtId="0" fontId="4" fillId="7" borderId="8" xfId="0" applyFont="1" applyFill="1" applyBorder="1" applyAlignment="1" applyProtection="1">
      <alignment horizontal="left" vertical="center" shrinkToFit="1"/>
    </xf>
    <xf numFmtId="0" fontId="4" fillId="3" borderId="8" xfId="0" applyFont="1" applyFill="1" applyBorder="1" applyAlignment="1" applyProtection="1">
      <alignment horizontal="left" vertical="center" shrinkToFit="1"/>
      <protection locked="0"/>
    </xf>
    <xf numFmtId="0" fontId="4" fillId="7" borderId="4" xfId="0" applyFont="1" applyFill="1" applyBorder="1" applyAlignment="1" applyProtection="1">
      <alignment horizontal="center" vertical="center" shrinkToFit="1"/>
      <protection locked="0"/>
    </xf>
    <xf numFmtId="49" fontId="4" fillId="3" borderId="4" xfId="0" applyNumberFormat="1" applyFont="1" applyFill="1" applyBorder="1" applyAlignment="1" applyProtection="1">
      <alignment horizontal="left" vertical="center" shrinkToFit="1"/>
      <protection locked="0"/>
    </xf>
    <xf numFmtId="49" fontId="4" fillId="4" borderId="4" xfId="0" applyNumberFormat="1" applyFont="1" applyFill="1" applyBorder="1" applyAlignment="1" applyProtection="1">
      <alignment horizontal="left" vertical="center" shrinkToFit="1"/>
      <protection locked="0"/>
    </xf>
    <xf numFmtId="49" fontId="4" fillId="3" borderId="8" xfId="0" applyNumberFormat="1" applyFont="1" applyFill="1" applyBorder="1" applyAlignment="1" applyProtection="1">
      <alignment horizontal="center" vertical="center" shrinkToFit="1"/>
      <protection locked="0"/>
    </xf>
    <xf numFmtId="0" fontId="4" fillId="7" borderId="1" xfId="0" applyFont="1" applyFill="1" applyBorder="1" applyAlignment="1" applyProtection="1">
      <alignment vertical="center" shrinkToFit="1"/>
    </xf>
    <xf numFmtId="0" fontId="4" fillId="7" borderId="21" xfId="0" applyFont="1" applyFill="1" applyBorder="1" applyAlignment="1" applyProtection="1">
      <alignment vertical="center"/>
    </xf>
    <xf numFmtId="49" fontId="4" fillId="7" borderId="3" xfId="0" applyNumberFormat="1" applyFont="1" applyFill="1" applyBorder="1" applyAlignment="1" applyProtection="1">
      <alignment vertical="center"/>
    </xf>
    <xf numFmtId="0" fontId="4" fillId="7" borderId="4" xfId="0" applyFont="1" applyFill="1" applyBorder="1" applyAlignment="1" applyProtection="1">
      <alignment vertical="center" shrinkToFit="1"/>
    </xf>
    <xf numFmtId="0" fontId="11" fillId="7" borderId="4" xfId="0" applyFont="1" applyFill="1" applyBorder="1" applyAlignment="1" applyProtection="1">
      <alignment vertical="center" shrinkToFit="1"/>
    </xf>
    <xf numFmtId="179" fontId="4" fillId="7" borderId="4" xfId="0" applyNumberFormat="1" applyFont="1" applyFill="1" applyBorder="1" applyAlignment="1" applyProtection="1">
      <alignment vertical="center" shrinkToFit="1"/>
    </xf>
    <xf numFmtId="0" fontId="4" fillId="6" borderId="4" xfId="0" applyFont="1" applyFill="1" applyBorder="1" applyAlignment="1" applyProtection="1">
      <alignment horizontal="right" vertical="center"/>
    </xf>
    <xf numFmtId="0" fontId="4" fillId="3" borderId="4" xfId="0" applyFont="1" applyFill="1" applyBorder="1" applyAlignment="1" applyProtection="1">
      <alignment vertical="center"/>
      <protection locked="0"/>
    </xf>
    <xf numFmtId="38" fontId="4" fillId="0" borderId="4" xfId="6" applyFont="1" applyFill="1" applyBorder="1" applyAlignment="1" applyProtection="1">
      <alignment vertical="center" shrinkToFit="1"/>
    </xf>
    <xf numFmtId="0" fontId="4" fillId="0" borderId="8" xfId="0" applyFont="1" applyBorder="1" applyAlignment="1">
      <alignment horizontal="center" vertical="center" shrinkToFit="1"/>
    </xf>
    <xf numFmtId="0" fontId="4" fillId="10" borderId="8" xfId="0" applyFont="1" applyFill="1" applyBorder="1" applyAlignment="1">
      <alignment horizontal="center" vertical="center"/>
    </xf>
    <xf numFmtId="14" fontId="4" fillId="7" borderId="8" xfId="0" applyNumberFormat="1" applyFont="1" applyFill="1" applyBorder="1" applyAlignment="1" applyProtection="1">
      <alignment horizontal="center" vertical="center" shrinkToFit="1"/>
      <protection locked="0"/>
    </xf>
    <xf numFmtId="14" fontId="4" fillId="7" borderId="8" xfId="0" applyNumberFormat="1" applyFont="1" applyFill="1" applyBorder="1" applyAlignment="1" applyProtection="1">
      <alignment horizontal="center" vertical="center"/>
      <protection locked="0"/>
    </xf>
    <xf numFmtId="177" fontId="17" fillId="7" borderId="8" xfId="6" applyNumberFormat="1" applyFont="1" applyFill="1" applyBorder="1" applyAlignment="1">
      <alignment horizontal="center" vertical="center" shrinkToFit="1"/>
    </xf>
    <xf numFmtId="38" fontId="4" fillId="7" borderId="8" xfId="6" applyFont="1" applyFill="1" applyBorder="1" applyAlignment="1">
      <alignment horizontal="center" vertical="center"/>
    </xf>
    <xf numFmtId="38" fontId="4" fillId="7" borderId="8" xfId="6" applyFont="1" applyFill="1" applyBorder="1" applyAlignment="1" applyProtection="1">
      <alignment horizontal="center" vertical="center" shrinkToFit="1"/>
      <protection locked="0"/>
    </xf>
    <xf numFmtId="38" fontId="4" fillId="7" borderId="8" xfId="6" applyFont="1" applyFill="1" applyBorder="1" applyAlignment="1" applyProtection="1">
      <alignment horizontal="center" vertical="center"/>
      <protection locked="0"/>
    </xf>
    <xf numFmtId="180" fontId="4" fillId="10" borderId="8" xfId="0" applyNumberFormat="1" applyFont="1" applyFill="1" applyBorder="1" applyAlignment="1" applyProtection="1">
      <alignment horizontal="center" vertical="center" shrinkToFit="1"/>
      <protection locked="0"/>
    </xf>
    <xf numFmtId="0" fontId="4" fillId="7" borderId="8" xfId="4" applyFont="1" applyFill="1" applyBorder="1" applyAlignment="1" applyProtection="1">
      <alignment horizontal="center" vertical="center"/>
      <protection locked="0"/>
    </xf>
    <xf numFmtId="0" fontId="11" fillId="7" borderId="8" xfId="4" applyFont="1" applyFill="1" applyBorder="1" applyAlignment="1" applyProtection="1">
      <alignment horizontal="center" vertical="center"/>
      <protection locked="0"/>
    </xf>
    <xf numFmtId="178" fontId="4" fillId="7" borderId="8" xfId="0" applyNumberFormat="1" applyFont="1" applyFill="1" applyBorder="1" applyAlignment="1" applyProtection="1">
      <alignment horizontal="center" vertical="center" shrinkToFit="1"/>
      <protection locked="0"/>
    </xf>
    <xf numFmtId="177" fontId="4" fillId="7" borderId="8" xfId="0" applyNumberFormat="1" applyFont="1" applyFill="1" applyBorder="1" applyAlignment="1">
      <alignment horizontal="center" vertical="center" shrinkToFit="1"/>
    </xf>
    <xf numFmtId="0" fontId="4" fillId="0" borderId="0" xfId="0" applyFont="1" applyFill="1" applyBorder="1" applyAlignment="1" applyProtection="1">
      <alignment horizontal="left" vertical="center" shrinkToFit="1"/>
    </xf>
    <xf numFmtId="0" fontId="4" fillId="0" borderId="0" xfId="0" applyFont="1" applyFill="1" applyAlignment="1" applyProtection="1">
      <alignment horizontal="left" vertical="center" shrinkToFit="1"/>
    </xf>
    <xf numFmtId="0" fontId="15" fillId="0" borderId="0" xfId="0" applyFont="1" applyFill="1" applyAlignment="1" applyProtection="1">
      <alignment horizontal="left" vertical="center" shrinkToFit="1"/>
    </xf>
    <xf numFmtId="0" fontId="4" fillId="0" borderId="0" xfId="4" applyFont="1" applyBorder="1">
      <alignment vertical="center"/>
    </xf>
    <xf numFmtId="0" fontId="4" fillId="0" borderId="18" xfId="4" applyFont="1" applyBorder="1">
      <alignment vertical="center"/>
    </xf>
    <xf numFmtId="0" fontId="4" fillId="3" borderId="22" xfId="4" applyFont="1" applyFill="1" applyBorder="1" applyProtection="1">
      <alignment vertical="center"/>
      <protection locked="0"/>
    </xf>
    <xf numFmtId="0" fontId="4" fillId="6" borderId="23" xfId="0" applyFont="1" applyFill="1" applyBorder="1" applyAlignment="1">
      <alignment horizontal="center" vertical="center" shrinkToFit="1"/>
    </xf>
    <xf numFmtId="0" fontId="4" fillId="3" borderId="24" xfId="0" applyFont="1" applyFill="1" applyBorder="1" applyAlignment="1" applyProtection="1">
      <alignment vertical="center" shrinkToFit="1"/>
      <protection locked="0"/>
    </xf>
    <xf numFmtId="0" fontId="4" fillId="0" borderId="25" xfId="0" applyFont="1" applyBorder="1" applyAlignment="1">
      <alignment horizontal="center" vertical="center"/>
    </xf>
    <xf numFmtId="49" fontId="4" fillId="3" borderId="26" xfId="0" applyNumberFormat="1" applyFont="1" applyFill="1" applyBorder="1" applyAlignment="1" applyProtection="1">
      <alignment vertical="center" shrinkToFit="1"/>
      <protection locked="0"/>
    </xf>
    <xf numFmtId="0" fontId="4" fillId="7" borderId="3" xfId="0" applyFont="1" applyFill="1" applyBorder="1" applyProtection="1">
      <alignment vertical="center"/>
    </xf>
    <xf numFmtId="0" fontId="4" fillId="7" borderId="4" xfId="0" applyFont="1" applyFill="1" applyBorder="1" applyProtection="1">
      <alignment vertical="center"/>
    </xf>
    <xf numFmtId="0" fontId="4" fillId="7" borderId="17" xfId="0" applyFont="1" applyFill="1" applyBorder="1" applyProtection="1">
      <alignment vertical="center"/>
    </xf>
    <xf numFmtId="0" fontId="4" fillId="6" borderId="17" xfId="0" applyFont="1" applyFill="1" applyBorder="1" applyAlignment="1">
      <alignment horizontal="center" vertical="center" shrinkToFit="1"/>
    </xf>
    <xf numFmtId="0" fontId="4" fillId="3" borderId="17" xfId="0" applyFont="1" applyFill="1" applyBorder="1" applyAlignment="1" applyProtection="1">
      <alignment horizontal="left" vertical="center" shrinkToFit="1"/>
      <protection locked="0"/>
    </xf>
    <xf numFmtId="0" fontId="4" fillId="10" borderId="4" xfId="0" applyFont="1" applyFill="1" applyBorder="1" applyAlignment="1">
      <alignment horizontal="center" vertical="center" shrinkToFit="1"/>
    </xf>
    <xf numFmtId="49" fontId="4" fillId="7" borderId="4" xfId="0" applyNumberFormat="1" applyFont="1" applyFill="1" applyBorder="1" applyAlignment="1" applyProtection="1">
      <alignment horizontal="center" vertical="center" shrinkToFit="1"/>
      <protection locked="0"/>
    </xf>
    <xf numFmtId="49" fontId="4" fillId="7" borderId="4" xfId="0" applyNumberFormat="1" applyFont="1" applyFill="1" applyBorder="1" applyAlignment="1" applyProtection="1">
      <alignment vertical="center"/>
    </xf>
    <xf numFmtId="14" fontId="11" fillId="7" borderId="16" xfId="0" applyNumberFormat="1" applyFont="1" applyFill="1" applyBorder="1" applyAlignment="1" applyProtection="1">
      <alignment vertical="center"/>
    </xf>
    <xf numFmtId="0" fontId="4" fillId="0" borderId="4" xfId="0" applyFont="1" applyFill="1" applyBorder="1" applyAlignment="1" applyProtection="1">
      <alignment vertical="center" shrinkToFit="1"/>
    </xf>
    <xf numFmtId="0" fontId="4" fillId="7" borderId="4" xfId="0" applyFont="1" applyFill="1" applyBorder="1" applyAlignment="1" applyProtection="1">
      <alignment vertical="center"/>
    </xf>
    <xf numFmtId="0" fontId="4" fillId="7" borderId="17" xfId="0" applyFont="1" applyFill="1" applyBorder="1" applyAlignment="1" applyProtection="1">
      <alignment vertical="center"/>
    </xf>
    <xf numFmtId="38" fontId="14" fillId="8" borderId="17" xfId="6" applyFont="1" applyFill="1" applyBorder="1" applyAlignment="1" applyProtection="1">
      <alignment horizontal="center" vertical="center" wrapText="1"/>
      <protection locked="0"/>
    </xf>
    <xf numFmtId="0" fontId="4" fillId="5" borderId="4" xfId="0" applyFont="1" applyFill="1" applyBorder="1" applyProtection="1">
      <alignment vertical="center"/>
      <protection locked="0"/>
    </xf>
    <xf numFmtId="0" fontId="4" fillId="0" borderId="17" xfId="0" applyFont="1" applyBorder="1" applyAlignment="1">
      <alignment horizontal="center" vertical="center" shrinkToFit="1"/>
    </xf>
    <xf numFmtId="14" fontId="4" fillId="7" borderId="4" xfId="0" applyNumberFormat="1" applyFont="1" applyFill="1" applyBorder="1" applyAlignment="1" applyProtection="1">
      <alignment horizontal="center" vertical="center" shrinkToFit="1"/>
      <protection locked="0"/>
    </xf>
    <xf numFmtId="14" fontId="4" fillId="7" borderId="4" xfId="0" applyNumberFormat="1" applyFont="1" applyFill="1" applyBorder="1" applyAlignment="1" applyProtection="1">
      <alignment horizontal="center" vertical="center"/>
      <protection locked="0"/>
    </xf>
    <xf numFmtId="177" fontId="17" fillId="7" borderId="4" xfId="6" applyNumberFormat="1" applyFont="1" applyFill="1" applyBorder="1" applyAlignment="1" applyProtection="1">
      <alignment horizontal="center" vertical="center" shrinkToFit="1"/>
    </xf>
    <xf numFmtId="0" fontId="0" fillId="7" borderId="4" xfId="0" applyFont="1" applyFill="1" applyBorder="1" applyProtection="1">
      <alignment vertical="center"/>
    </xf>
    <xf numFmtId="38" fontId="4" fillId="7" borderId="4" xfId="6" applyFont="1" applyFill="1" applyBorder="1" applyAlignment="1" applyProtection="1">
      <alignment horizontal="center" vertical="center" shrinkToFit="1"/>
      <protection locked="0"/>
    </xf>
    <xf numFmtId="38" fontId="4" fillId="7" borderId="4" xfId="6" applyFont="1" applyFill="1" applyBorder="1" applyAlignment="1" applyProtection="1">
      <alignment horizontal="center" vertical="center"/>
    </xf>
    <xf numFmtId="180" fontId="4" fillId="7" borderId="4" xfId="0" applyNumberFormat="1" applyFont="1" applyFill="1" applyBorder="1" applyAlignment="1" applyProtection="1">
      <alignment horizontal="center" vertical="center" shrinkToFit="1"/>
      <protection locked="0"/>
    </xf>
    <xf numFmtId="0" fontId="4" fillId="7" borderId="4" xfId="0" applyFont="1" applyFill="1" applyBorder="1" applyAlignment="1" applyProtection="1">
      <alignment horizontal="center" vertical="center"/>
      <protection locked="0"/>
    </xf>
    <xf numFmtId="0" fontId="11" fillId="7" borderId="4" xfId="4" applyFont="1" applyFill="1" applyBorder="1" applyAlignment="1" applyProtection="1">
      <alignment horizontal="center" vertical="center"/>
      <protection locked="0"/>
    </xf>
    <xf numFmtId="178" fontId="4" fillId="7" borderId="4" xfId="0" applyNumberFormat="1" applyFont="1" applyFill="1" applyBorder="1" applyAlignment="1" applyProtection="1">
      <alignment horizontal="center" vertical="center" shrinkToFit="1"/>
      <protection locked="0"/>
    </xf>
    <xf numFmtId="177" fontId="4" fillId="7" borderId="4" xfId="0" applyNumberFormat="1" applyFont="1" applyFill="1" applyBorder="1" applyAlignment="1" applyProtection="1">
      <alignment horizontal="center" vertical="center" shrinkToFit="1"/>
    </xf>
    <xf numFmtId="0" fontId="15" fillId="0" borderId="0" xfId="0" applyFont="1" applyFill="1" applyProtection="1">
      <alignment vertical="center"/>
    </xf>
    <xf numFmtId="0" fontId="4" fillId="7" borderId="17" xfId="0" applyFont="1" applyFill="1" applyBorder="1" applyAlignment="1">
      <alignment vertical="center" shrinkToFit="1"/>
    </xf>
    <xf numFmtId="0" fontId="19" fillId="7" borderId="17" xfId="0" applyFont="1" applyFill="1" applyBorder="1" applyAlignment="1">
      <alignment vertical="center" shrinkToFit="1"/>
    </xf>
    <xf numFmtId="0" fontId="4" fillId="7" borderId="17" xfId="0" applyFont="1" applyFill="1" applyBorder="1" applyAlignment="1" applyProtection="1">
      <alignment vertical="center" shrinkToFit="1"/>
    </xf>
    <xf numFmtId="0" fontId="4" fillId="0" borderId="27" xfId="0" applyFont="1" applyBorder="1" applyAlignment="1">
      <alignment vertical="center" shrinkToFit="1"/>
    </xf>
    <xf numFmtId="0" fontId="4" fillId="7" borderId="28" xfId="0" applyFont="1" applyFill="1" applyBorder="1" applyAlignment="1">
      <alignment vertical="center" shrinkToFit="1"/>
    </xf>
    <xf numFmtId="0" fontId="19" fillId="7" borderId="28" xfId="0" applyFont="1" applyFill="1" applyBorder="1" applyAlignment="1">
      <alignment vertical="center" shrinkToFit="1"/>
    </xf>
    <xf numFmtId="0" fontId="20" fillId="7" borderId="17" xfId="0" applyFont="1" applyFill="1" applyBorder="1" applyAlignment="1">
      <alignment vertical="center" shrinkToFit="1"/>
    </xf>
    <xf numFmtId="0" fontId="4" fillId="0" borderId="0" xfId="0" applyFont="1" applyFill="1" applyBorder="1" applyAlignment="1" applyProtection="1">
      <alignment vertical="center" shrinkToFit="1"/>
    </xf>
    <xf numFmtId="0" fontId="4" fillId="0" borderId="0" xfId="0" applyFont="1" applyAlignment="1" applyProtection="1">
      <alignment vertical="center" shrinkToFit="1"/>
    </xf>
    <xf numFmtId="0" fontId="4" fillId="0" borderId="8" xfId="0" applyFont="1" applyBorder="1" applyAlignment="1" applyProtection="1">
      <alignment horizontal="center" vertical="center" shrinkToFit="1"/>
    </xf>
    <xf numFmtId="0" fontId="4" fillId="7" borderId="17" xfId="0" applyFont="1" applyFill="1" applyBorder="1" applyAlignment="1" applyProtection="1">
      <alignment horizontal="center" vertical="center" shrinkToFit="1"/>
    </xf>
    <xf numFmtId="0" fontId="4" fillId="7" borderId="17" xfId="0" applyFont="1" applyFill="1" applyBorder="1" applyAlignment="1" applyProtection="1">
      <alignment horizontal="center" vertical="center"/>
    </xf>
    <xf numFmtId="0" fontId="4" fillId="7" borderId="29" xfId="0" applyFont="1" applyFill="1" applyBorder="1" applyAlignment="1" applyProtection="1">
      <alignment horizontal="center" vertical="center" shrinkToFit="1"/>
    </xf>
    <xf numFmtId="0" fontId="4" fillId="7" borderId="30" xfId="0" applyFont="1" applyFill="1" applyBorder="1" applyAlignment="1" applyProtection="1">
      <alignment horizontal="center" vertical="center" shrinkToFit="1"/>
    </xf>
    <xf numFmtId="0" fontId="4" fillId="7" borderId="30" xfId="0" applyFont="1" applyFill="1" applyBorder="1" applyAlignment="1" applyProtection="1">
      <alignment horizontal="center" vertical="center"/>
    </xf>
    <xf numFmtId="0" fontId="4" fillId="7" borderId="4" xfId="0" applyFont="1" applyFill="1" applyBorder="1" applyAlignment="1" applyProtection="1">
      <alignment horizontal="center" vertical="center"/>
    </xf>
    <xf numFmtId="0" fontId="11" fillId="7" borderId="4" xfId="0" applyFont="1" applyFill="1" applyBorder="1" applyAlignment="1" applyProtection="1">
      <alignment horizontal="center" vertical="center"/>
    </xf>
    <xf numFmtId="0" fontId="4" fillId="0" borderId="0" xfId="0" applyFont="1" applyBorder="1" applyAlignment="1" applyProtection="1">
      <alignment horizontal="center" vertical="center"/>
    </xf>
    <xf numFmtId="0" fontId="4" fillId="0" borderId="0" xfId="0" applyFont="1" applyAlignment="1" applyProtection="1">
      <alignment horizontal="center" vertical="center"/>
    </xf>
    <xf numFmtId="0" fontId="4" fillId="0" borderId="31" xfId="0" applyFont="1" applyBorder="1" applyAlignment="1" applyProtection="1">
      <alignment horizontal="center" vertical="center" shrinkToFit="1"/>
    </xf>
    <xf numFmtId="0" fontId="4" fillId="0" borderId="17" xfId="0" applyFont="1" applyBorder="1" applyAlignment="1" applyProtection="1">
      <alignment horizontal="center" vertical="center" shrinkToFit="1"/>
    </xf>
    <xf numFmtId="0" fontId="4" fillId="0" borderId="1" xfId="0" applyFont="1" applyBorder="1" applyAlignment="1">
      <alignment horizontal="center" vertical="center" shrinkToFit="1"/>
    </xf>
    <xf numFmtId="0" fontId="4" fillId="0" borderId="3" xfId="0" applyFont="1" applyBorder="1" applyAlignment="1">
      <alignment horizontal="center" vertical="center" shrinkToFit="1"/>
    </xf>
    <xf numFmtId="0" fontId="4" fillId="7" borderId="4" xfId="0" applyFont="1" applyFill="1" applyBorder="1" applyAlignment="1">
      <alignment vertical="center" shrinkToFit="1"/>
    </xf>
    <xf numFmtId="0" fontId="4" fillId="0" borderId="1" xfId="0" applyFont="1" applyFill="1" applyBorder="1" applyAlignment="1" applyProtection="1">
      <alignment vertical="center" shrinkToFit="1"/>
    </xf>
    <xf numFmtId="0" fontId="4" fillId="0" borderId="3" xfId="0" applyFont="1" applyFill="1" applyBorder="1" applyAlignment="1" applyProtection="1">
      <alignment vertical="center" shrinkToFit="1"/>
    </xf>
    <xf numFmtId="0" fontId="4" fillId="0" borderId="4" xfId="0" applyFont="1" applyFill="1" applyBorder="1" applyAlignment="1">
      <alignment vertical="center" wrapText="1"/>
    </xf>
    <xf numFmtId="0" fontId="4" fillId="0" borderId="3" xfId="0" applyFont="1" applyFill="1" applyBorder="1" applyAlignment="1">
      <alignment vertical="center" wrapText="1"/>
    </xf>
    <xf numFmtId="0" fontId="4" fillId="6" borderId="4" xfId="0" applyFont="1" applyFill="1" applyBorder="1" applyAlignment="1">
      <alignment vertical="center" shrinkToFit="1"/>
    </xf>
    <xf numFmtId="0" fontId="11" fillId="0" borderId="4" xfId="0" applyFont="1" applyFill="1" applyBorder="1" applyAlignment="1">
      <alignment vertical="center" shrinkToFit="1"/>
    </xf>
    <xf numFmtId="0" fontId="4" fillId="0" borderId="0" xfId="0" applyFont="1" applyFill="1" applyBorder="1" applyAlignment="1">
      <alignment horizontal="center" vertical="center" shrinkToFit="1"/>
    </xf>
    <xf numFmtId="0" fontId="4" fillId="0" borderId="0" xfId="0" applyFont="1" applyFill="1" applyBorder="1" applyAlignment="1">
      <alignment vertical="center" shrinkToFit="1"/>
    </xf>
    <xf numFmtId="0" fontId="11" fillId="0" borderId="0" xfId="2" applyFont="1" applyFill="1">
      <alignment vertical="center"/>
    </xf>
    <xf numFmtId="0" fontId="11" fillId="0" borderId="0" xfId="5" applyFont="1" applyAlignment="1">
      <alignment vertical="center"/>
    </xf>
    <xf numFmtId="0" fontId="4" fillId="0" borderId="0" xfId="4" applyFont="1" applyBorder="1" applyAlignment="1">
      <alignment horizontal="center" vertical="center"/>
    </xf>
    <xf numFmtId="14" fontId="4" fillId="0" borderId="0" xfId="4" applyNumberFormat="1" applyFont="1" applyFill="1" applyBorder="1">
      <alignment vertical="center"/>
    </xf>
    <xf numFmtId="0" fontId="4" fillId="0" borderId="4" xfId="4" applyFont="1" applyBorder="1">
      <alignment vertical="center"/>
    </xf>
    <xf numFmtId="0" fontId="21" fillId="0" borderId="4" xfId="0" applyFont="1" applyBorder="1" applyAlignment="1">
      <alignment horizontal="left" vertical="center" shrinkToFit="1"/>
    </xf>
    <xf numFmtId="0" fontId="21" fillId="0" borderId="32" xfId="0" applyFont="1" applyBorder="1" applyAlignment="1">
      <alignment horizontal="left" vertical="center" shrinkToFit="1"/>
    </xf>
    <xf numFmtId="0" fontId="21" fillId="0" borderId="33" xfId="0" applyFont="1" applyBorder="1" applyAlignment="1">
      <alignment horizontal="left" vertical="center" shrinkToFit="1"/>
    </xf>
    <xf numFmtId="0" fontId="11" fillId="0" borderId="0" xfId="0" applyFont="1" applyBorder="1" applyAlignment="1">
      <alignment vertical="center" shrinkToFit="1"/>
    </xf>
    <xf numFmtId="14" fontId="4" fillId="0" borderId="0" xfId="4" applyNumberFormat="1" applyFont="1" applyFill="1" applyBorder="1" applyAlignment="1">
      <alignment vertical="center" shrinkToFit="1"/>
    </xf>
    <xf numFmtId="0" fontId="21" fillId="0" borderId="0" xfId="0" applyFont="1" applyBorder="1" applyAlignment="1">
      <alignment horizontal="center" vertical="center"/>
    </xf>
    <xf numFmtId="0" fontId="2" fillId="0" borderId="0" xfId="4">
      <alignment vertical="center"/>
    </xf>
    <xf numFmtId="0" fontId="10" fillId="0" borderId="0" xfId="4" applyFont="1" applyAlignment="1">
      <alignment horizontal="center" vertical="center" wrapText="1"/>
    </xf>
    <xf numFmtId="0" fontId="10" fillId="0" borderId="0" xfId="4" applyFont="1" applyAlignment="1">
      <alignment vertical="center" wrapText="1"/>
    </xf>
    <xf numFmtId="0" fontId="2" fillId="0" borderId="0" xfId="4" applyAlignment="1">
      <alignment vertical="center" shrinkToFit="1"/>
    </xf>
    <xf numFmtId="0" fontId="23" fillId="0" borderId="0" xfId="4" applyFont="1" applyAlignment="1">
      <alignment horizontal="left" vertical="top"/>
    </xf>
    <xf numFmtId="0" fontId="24" fillId="0" borderId="34" xfId="4" applyFont="1" applyBorder="1" applyAlignment="1">
      <alignment horizontal="center" vertical="center" textRotation="255" wrapText="1" shrinkToFit="1"/>
    </xf>
    <xf numFmtId="0" fontId="10" fillId="0" borderId="35" xfId="4" applyFont="1" applyBorder="1" applyAlignment="1">
      <alignment horizontal="center" vertical="center" textRotation="255" shrinkToFit="1"/>
    </xf>
    <xf numFmtId="0" fontId="10" fillId="0" borderId="0" xfId="4" applyFont="1" applyAlignment="1">
      <alignment horizontal="left" vertical="top"/>
    </xf>
    <xf numFmtId="0" fontId="10" fillId="0" borderId="36" xfId="4" applyFont="1" applyBorder="1" applyAlignment="1">
      <alignment vertical="center" wrapText="1"/>
    </xf>
    <xf numFmtId="0" fontId="10" fillId="0" borderId="37" xfId="4" applyFont="1" applyBorder="1" applyAlignment="1">
      <alignment horizontal="left" vertical="center"/>
    </xf>
    <xf numFmtId="0" fontId="10" fillId="0" borderId="38" xfId="4" applyFont="1" applyBorder="1" applyAlignment="1">
      <alignment vertical="center" wrapText="1"/>
    </xf>
    <xf numFmtId="0" fontId="10" fillId="0" borderId="39" xfId="4" applyFont="1" applyBorder="1" applyAlignment="1">
      <alignment horizontal="left" vertical="center"/>
    </xf>
    <xf numFmtId="0" fontId="10" fillId="0" borderId="40" xfId="4" applyFont="1" applyBorder="1" applyAlignment="1">
      <alignment vertical="center" wrapText="1"/>
    </xf>
    <xf numFmtId="0" fontId="10" fillId="0" borderId="0" xfId="4" applyFont="1" applyBorder="1" applyAlignment="1">
      <alignment vertical="center" wrapText="1"/>
    </xf>
    <xf numFmtId="0" fontId="10" fillId="0" borderId="0" xfId="4" applyFont="1" applyAlignment="1">
      <alignment vertical="center"/>
    </xf>
    <xf numFmtId="0" fontId="10" fillId="0" borderId="41" xfId="4" applyFont="1" applyBorder="1" applyAlignment="1">
      <alignment vertical="center" wrapText="1"/>
    </xf>
    <xf numFmtId="0" fontId="10" fillId="0" borderId="42" xfId="4" applyFont="1" applyBorder="1" applyAlignment="1">
      <alignment horizontal="left" vertical="center"/>
    </xf>
    <xf numFmtId="0" fontId="12" fillId="0" borderId="4" xfId="4" applyFont="1" applyBorder="1" applyAlignment="1">
      <alignment horizontal="center" vertical="center" wrapText="1" shrinkToFit="1"/>
    </xf>
    <xf numFmtId="0" fontId="25" fillId="11" borderId="43" xfId="4" applyFont="1" applyFill="1" applyBorder="1" applyAlignment="1" applyProtection="1">
      <alignment horizontal="center" vertical="center"/>
      <protection locked="0"/>
    </xf>
    <xf numFmtId="0" fontId="25" fillId="11" borderId="44" xfId="4" applyFont="1" applyFill="1" applyBorder="1" applyAlignment="1" applyProtection="1">
      <alignment horizontal="center" vertical="center"/>
      <protection locked="0"/>
    </xf>
    <xf numFmtId="0" fontId="10" fillId="0" borderId="0" xfId="4" applyFont="1" applyAlignment="1">
      <alignment horizontal="center" vertical="center"/>
    </xf>
    <xf numFmtId="0" fontId="12" fillId="12" borderId="4" xfId="4" applyFont="1" applyFill="1" applyBorder="1" applyAlignment="1">
      <alignment horizontal="center" vertical="center" wrapText="1" shrinkToFit="1"/>
    </xf>
    <xf numFmtId="0" fontId="25" fillId="12" borderId="17" xfId="4" applyFont="1" applyFill="1" applyBorder="1" applyAlignment="1" applyProtection="1">
      <alignment horizontal="center" vertical="center"/>
      <protection locked="0"/>
    </xf>
    <xf numFmtId="0" fontId="2" fillId="0" borderId="4" xfId="4" applyBorder="1">
      <alignment vertical="center"/>
    </xf>
    <xf numFmtId="0" fontId="2" fillId="0" borderId="4" xfId="4" applyBorder="1" applyAlignment="1">
      <alignment vertical="center" shrinkToFit="1"/>
    </xf>
    <xf numFmtId="0" fontId="0" fillId="0" borderId="0" xfId="0" applyProtection="1">
      <alignment vertical="center"/>
    </xf>
    <xf numFmtId="0" fontId="0" fillId="0" borderId="0" xfId="0" applyFont="1" applyAlignment="1" applyProtection="1">
      <alignment vertical="center" shrinkToFit="1"/>
    </xf>
    <xf numFmtId="0" fontId="0" fillId="2" borderId="0" xfId="0" applyFont="1" applyFill="1" applyProtection="1">
      <alignment vertical="center"/>
    </xf>
    <xf numFmtId="0" fontId="5" fillId="0" borderId="0" xfId="4" applyFont="1" applyFill="1" applyProtection="1">
      <alignment vertical="center"/>
    </xf>
    <xf numFmtId="0" fontId="6" fillId="0" borderId="0" xfId="4" applyFont="1" applyProtection="1">
      <alignment vertical="center"/>
    </xf>
    <xf numFmtId="0" fontId="4" fillId="0" borderId="1" xfId="0" applyFont="1" applyFill="1" applyBorder="1" applyAlignment="1" applyProtection="1">
      <alignment horizontal="center" vertical="center" textRotation="255" wrapText="1" shrinkToFit="1"/>
    </xf>
    <xf numFmtId="0" fontId="4" fillId="0" borderId="2" xfId="0" applyFont="1" applyFill="1" applyBorder="1" applyAlignment="1" applyProtection="1">
      <alignment horizontal="center" vertical="center" textRotation="255" wrapText="1" shrinkToFit="1"/>
    </xf>
    <xf numFmtId="0" fontId="4" fillId="0" borderId="3" xfId="0" applyFont="1" applyFill="1" applyBorder="1" applyAlignment="1" applyProtection="1">
      <alignment horizontal="center" vertical="center" textRotation="255" wrapText="1" shrinkToFit="1"/>
    </xf>
    <xf numFmtId="0" fontId="4" fillId="0" borderId="4" xfId="0" applyFont="1" applyBorder="1" applyAlignment="1" applyProtection="1">
      <alignment horizontal="left" vertical="center" wrapText="1" shrinkToFit="1"/>
    </xf>
    <xf numFmtId="0" fontId="4" fillId="6" borderId="4" xfId="0" applyFont="1" applyFill="1" applyBorder="1" applyAlignment="1" applyProtection="1">
      <alignment horizontal="left" vertical="center" shrinkToFit="1"/>
    </xf>
    <xf numFmtId="0" fontId="4" fillId="0" borderId="4" xfId="0" applyFont="1" applyBorder="1" applyAlignment="1" applyProtection="1">
      <alignment horizontal="left" vertical="center" shrinkToFit="1"/>
    </xf>
    <xf numFmtId="0" fontId="8" fillId="7" borderId="4" xfId="0" applyFont="1" applyFill="1" applyBorder="1" applyAlignment="1" applyProtection="1">
      <alignment horizontal="left" vertical="center" shrinkToFit="1"/>
    </xf>
    <xf numFmtId="0" fontId="26" fillId="0" borderId="4" xfId="4" applyFont="1" applyBorder="1" applyAlignment="1" applyProtection="1">
      <alignment horizontal="center" vertical="center" textRotation="255" wrapText="1"/>
    </xf>
    <xf numFmtId="0" fontId="4" fillId="0" borderId="0" xfId="0" applyFont="1" applyFill="1" applyAlignment="1" applyProtection="1">
      <alignment vertical="center"/>
    </xf>
    <xf numFmtId="0" fontId="9" fillId="0" borderId="0" xfId="0" applyFont="1" applyAlignment="1" applyProtection="1">
      <alignment horizontal="left" vertical="center"/>
    </xf>
    <xf numFmtId="0" fontId="11" fillId="0" borderId="1" xfId="0" applyFont="1" applyBorder="1" applyAlignment="1">
      <alignment vertical="center" wrapText="1" shrinkToFit="1"/>
    </xf>
    <xf numFmtId="0" fontId="11" fillId="0" borderId="3" xfId="0" applyFont="1" applyBorder="1" applyAlignment="1">
      <alignment vertical="center" wrapText="1" shrinkToFit="1"/>
    </xf>
    <xf numFmtId="0" fontId="4" fillId="6" borderId="4" xfId="0" applyFont="1" applyFill="1" applyBorder="1" applyAlignment="1" applyProtection="1">
      <alignment vertical="center" shrinkToFit="1"/>
      <protection locked="0"/>
    </xf>
    <xf numFmtId="0" fontId="4" fillId="0" borderId="8" xfId="0" applyFont="1" applyBorder="1" applyAlignment="1" applyProtection="1">
      <alignment horizontal="left" vertical="center" shrinkToFit="1"/>
    </xf>
    <xf numFmtId="0" fontId="12" fillId="0" borderId="4" xfId="0" applyFont="1" applyBorder="1" applyAlignment="1" applyProtection="1">
      <alignment horizontal="right" vertical="center" wrapText="1" shrinkToFit="1"/>
    </xf>
    <xf numFmtId="0" fontId="4" fillId="0" borderId="0" xfId="0" applyFont="1" applyFill="1" applyBorder="1" applyAlignment="1" applyProtection="1">
      <alignment vertical="top" shrinkToFit="1"/>
    </xf>
    <xf numFmtId="0" fontId="27" fillId="0" borderId="1" xfId="0" applyFont="1" applyFill="1" applyBorder="1" applyAlignment="1" applyProtection="1">
      <alignment vertical="center" shrinkToFit="1"/>
    </xf>
    <xf numFmtId="0" fontId="4" fillId="6" borderId="12" xfId="0" applyFont="1" applyFill="1" applyBorder="1" applyAlignment="1" applyProtection="1">
      <alignment horizontal="center" vertical="center" shrinkToFit="1"/>
    </xf>
    <xf numFmtId="0" fontId="27" fillId="0" borderId="13" xfId="0" applyFont="1" applyFill="1" applyBorder="1" applyAlignment="1" applyProtection="1">
      <alignment horizontal="left" vertical="center" shrinkToFit="1"/>
    </xf>
    <xf numFmtId="0" fontId="4" fillId="6" borderId="13" xfId="0" applyFont="1" applyFill="1" applyBorder="1" applyAlignment="1" applyProtection="1">
      <alignment horizontal="center" vertical="center"/>
    </xf>
    <xf numFmtId="0" fontId="27" fillId="0" borderId="14" xfId="0" applyFont="1" applyFill="1" applyBorder="1" applyAlignment="1" applyProtection="1">
      <alignment vertical="center" shrinkToFit="1"/>
    </xf>
    <xf numFmtId="0" fontId="27" fillId="0" borderId="3" xfId="0" applyFont="1" applyFill="1" applyBorder="1" applyAlignment="1" applyProtection="1">
      <alignment horizontal="left" vertical="center" shrinkToFit="1"/>
    </xf>
    <xf numFmtId="0" fontId="27" fillId="0" borderId="4" xfId="0" applyFont="1" applyFill="1" applyBorder="1" applyAlignment="1" applyProtection="1">
      <alignment vertical="center" shrinkToFit="1"/>
    </xf>
    <xf numFmtId="176" fontId="27" fillId="0" borderId="4" xfId="0" applyNumberFormat="1" applyFont="1" applyFill="1" applyBorder="1" applyAlignment="1" applyProtection="1">
      <alignment horizontal="left" vertical="center"/>
    </xf>
    <xf numFmtId="49" fontId="27" fillId="0" borderId="4" xfId="0" applyNumberFormat="1" applyFont="1" applyFill="1" applyBorder="1" applyAlignment="1" applyProtection="1">
      <alignment horizontal="left" vertical="center"/>
    </xf>
    <xf numFmtId="176" fontId="29" fillId="0" borderId="4" xfId="7" applyNumberFormat="1" applyFont="1" applyFill="1" applyBorder="1" applyAlignment="1" applyProtection="1">
      <alignment horizontal="left" vertical="center" shrinkToFit="1"/>
    </xf>
    <xf numFmtId="0" fontId="4" fillId="6" borderId="4" xfId="0" applyFont="1" applyFill="1" applyBorder="1" applyAlignment="1" applyProtection="1">
      <alignment horizontal="center" vertical="center"/>
    </xf>
    <xf numFmtId="0" fontId="4" fillId="3" borderId="4" xfId="0" applyFont="1" applyFill="1" applyBorder="1" applyAlignment="1" applyProtection="1">
      <alignment horizontal="left" vertical="center"/>
    </xf>
    <xf numFmtId="0" fontId="4" fillId="3" borderId="4" xfId="0" applyFont="1" applyFill="1" applyBorder="1" applyAlignment="1" applyProtection="1">
      <alignment horizontal="left" vertical="center" shrinkToFit="1"/>
    </xf>
    <xf numFmtId="0" fontId="4" fillId="0" borderId="4" xfId="0" applyFont="1" applyBorder="1" applyAlignment="1" applyProtection="1">
      <alignment horizontal="center" vertical="center" shrinkToFit="1"/>
    </xf>
    <xf numFmtId="0" fontId="27" fillId="0" borderId="4" xfId="0" applyFont="1" applyFill="1" applyBorder="1" applyAlignment="1" applyProtection="1">
      <alignment horizontal="left" vertical="center" shrinkToFit="1"/>
    </xf>
    <xf numFmtId="0" fontId="4" fillId="6" borderId="8" xfId="0" applyFont="1" applyFill="1" applyBorder="1" applyAlignment="1" applyProtection="1">
      <alignment horizontal="left" vertical="center" shrinkToFit="1"/>
      <protection locked="0"/>
    </xf>
    <xf numFmtId="0" fontId="4" fillId="6" borderId="15" xfId="0" applyFont="1" applyFill="1" applyBorder="1" applyAlignment="1" applyProtection="1">
      <alignment horizontal="center" vertical="center"/>
    </xf>
    <xf numFmtId="0" fontId="27" fillId="0" borderId="15" xfId="0" applyFont="1" applyFill="1" applyBorder="1" applyAlignment="1" applyProtection="1">
      <alignment horizontal="left" vertical="center"/>
    </xf>
    <xf numFmtId="0" fontId="27" fillId="0" borderId="5" xfId="0" applyFont="1" applyFill="1" applyBorder="1" applyAlignment="1" applyProtection="1">
      <alignment vertical="center"/>
    </xf>
    <xf numFmtId="0" fontId="27" fillId="0" borderId="16" xfId="0" applyFont="1" applyFill="1" applyBorder="1" applyAlignment="1" applyProtection="1">
      <alignment vertical="center"/>
    </xf>
    <xf numFmtId="0" fontId="27" fillId="0" borderId="3" xfId="0" applyNumberFormat="1" applyFont="1" applyFill="1" applyBorder="1" applyAlignment="1" applyProtection="1">
      <alignment vertical="center"/>
    </xf>
    <xf numFmtId="49" fontId="27" fillId="0" borderId="8" xfId="0" applyNumberFormat="1" applyFont="1" applyFill="1" applyBorder="1" applyAlignment="1" applyProtection="1">
      <alignment vertical="center"/>
    </xf>
    <xf numFmtId="0" fontId="27" fillId="0" borderId="8" xfId="0" applyFont="1" applyFill="1" applyBorder="1" applyAlignment="1" applyProtection="1">
      <alignment vertical="center" shrinkToFit="1"/>
    </xf>
    <xf numFmtId="14" fontId="27" fillId="0" borderId="4" xfId="0" applyNumberFormat="1" applyFont="1" applyFill="1" applyBorder="1" applyAlignment="1" applyProtection="1">
      <alignment horizontal="right" vertical="center" shrinkToFit="1"/>
    </xf>
    <xf numFmtId="0" fontId="27" fillId="0" borderId="4" xfId="0" applyFont="1" applyFill="1" applyBorder="1" applyAlignment="1" applyProtection="1">
      <alignment horizontal="left" vertical="center"/>
    </xf>
    <xf numFmtId="0" fontId="30" fillId="0" borderId="4" xfId="0" applyFont="1" applyFill="1" applyBorder="1" applyAlignment="1" applyProtection="1">
      <alignment horizontal="left" vertical="center"/>
    </xf>
    <xf numFmtId="0" fontId="4" fillId="0" borderId="17" xfId="0" applyFont="1" applyBorder="1" applyAlignment="1" applyProtection="1">
      <alignment horizontal="left" vertical="center" shrinkToFit="1"/>
    </xf>
    <xf numFmtId="38" fontId="31" fillId="0" borderId="17" xfId="6" applyFont="1" applyFill="1" applyBorder="1" applyAlignment="1" applyProtection="1">
      <alignment horizontal="center" vertical="center" wrapText="1" shrinkToFit="1"/>
    </xf>
    <xf numFmtId="0" fontId="27" fillId="0" borderId="4" xfId="4" applyFont="1" applyFill="1" applyBorder="1" applyAlignment="1" applyProtection="1">
      <alignment horizontal="center" vertical="center"/>
    </xf>
    <xf numFmtId="0" fontId="27" fillId="0" borderId="4" xfId="0" applyFont="1" applyFill="1" applyBorder="1" applyAlignment="1" applyProtection="1">
      <alignment vertical="center"/>
    </xf>
    <xf numFmtId="0" fontId="4" fillId="0" borderId="1" xfId="0" applyFont="1" applyBorder="1" applyAlignment="1" applyProtection="1">
      <alignment horizontal="center" vertical="center" shrinkToFit="1"/>
    </xf>
    <xf numFmtId="14" fontId="27" fillId="0" borderId="4" xfId="0" applyNumberFormat="1" applyFont="1" applyFill="1" applyBorder="1" applyAlignment="1" applyProtection="1">
      <alignment horizontal="center" vertical="center" shrinkToFit="1"/>
    </xf>
    <xf numFmtId="31" fontId="4" fillId="7" borderId="4" xfId="0" applyNumberFormat="1" applyFont="1" applyFill="1" applyBorder="1" applyAlignment="1" applyProtection="1">
      <alignment horizontal="center" vertical="center" shrinkToFit="1"/>
    </xf>
    <xf numFmtId="14" fontId="4" fillId="7" borderId="4" xfId="0" applyNumberFormat="1" applyFont="1" applyFill="1" applyBorder="1" applyAlignment="1" applyProtection="1">
      <alignment horizontal="center" vertical="center" shrinkToFit="1"/>
    </xf>
    <xf numFmtId="38" fontId="4" fillId="0" borderId="4" xfId="6" applyFont="1" applyFill="1" applyBorder="1" applyAlignment="1" applyProtection="1">
      <alignment horizontal="center" vertical="center" shrinkToFit="1"/>
    </xf>
    <xf numFmtId="38" fontId="27" fillId="0" borderId="4" xfId="6" applyFont="1" applyFill="1" applyBorder="1" applyAlignment="1" applyProtection="1">
      <alignment horizontal="center" vertical="center" shrinkToFit="1"/>
    </xf>
    <xf numFmtId="178" fontId="27" fillId="0" borderId="4" xfId="0" applyNumberFormat="1" applyFont="1" applyFill="1" applyBorder="1" applyAlignment="1" applyProtection="1">
      <alignment horizontal="center" vertical="center" shrinkToFit="1"/>
    </xf>
    <xf numFmtId="0" fontId="18" fillId="0" borderId="0" xfId="0" applyFont="1" applyAlignment="1" applyProtection="1">
      <alignment horizontal="left" vertical="center" shrinkToFit="1"/>
    </xf>
    <xf numFmtId="0" fontId="10" fillId="0" borderId="40" xfId="4" applyFont="1" applyBorder="1" applyProtection="1">
      <alignment vertical="center"/>
    </xf>
    <xf numFmtId="0" fontId="4" fillId="6" borderId="19" xfId="0" applyFont="1" applyFill="1" applyBorder="1" applyAlignment="1" applyProtection="1">
      <alignment horizontal="center" vertical="center" shrinkToFit="1"/>
    </xf>
    <xf numFmtId="0" fontId="4" fillId="6" borderId="8" xfId="0" applyFont="1" applyFill="1" applyBorder="1" applyAlignment="1" applyProtection="1">
      <alignment horizontal="center" vertical="center" shrinkToFit="1"/>
    </xf>
    <xf numFmtId="49" fontId="27" fillId="0" borderId="20" xfId="0" applyNumberFormat="1" applyFont="1" applyFill="1" applyBorder="1" applyAlignment="1" applyProtection="1">
      <alignment vertical="center" shrinkToFit="1"/>
    </xf>
    <xf numFmtId="0" fontId="4" fillId="3" borderId="8" xfId="0" applyFont="1" applyFill="1" applyBorder="1" applyAlignment="1" applyProtection="1">
      <alignment horizontal="left" vertical="center" shrinkToFit="1"/>
    </xf>
    <xf numFmtId="49" fontId="27" fillId="0" borderId="4" xfId="0" applyNumberFormat="1" applyFont="1" applyFill="1" applyBorder="1" applyAlignment="1" applyProtection="1">
      <alignment horizontal="left" vertical="center" shrinkToFit="1"/>
    </xf>
    <xf numFmtId="49" fontId="27" fillId="6" borderId="8" xfId="0" applyNumberFormat="1" applyFont="1" applyFill="1" applyBorder="1" applyAlignment="1" applyProtection="1">
      <alignment horizontal="center" vertical="center" shrinkToFit="1"/>
      <protection locked="0"/>
    </xf>
    <xf numFmtId="0" fontId="27" fillId="0" borderId="8" xfId="0" applyFont="1" applyFill="1" applyBorder="1" applyAlignment="1" applyProtection="1">
      <alignment horizontal="left" vertical="center" shrinkToFit="1"/>
    </xf>
    <xf numFmtId="49" fontId="27" fillId="0" borderId="4" xfId="0" applyNumberFormat="1" applyFont="1" applyFill="1" applyBorder="1" applyAlignment="1" applyProtection="1">
      <alignment vertical="center"/>
    </xf>
    <xf numFmtId="0" fontId="4" fillId="0" borderId="4" xfId="0" applyFont="1" applyFill="1" applyBorder="1" applyAlignment="1" applyProtection="1">
      <alignment horizontal="right" vertical="center"/>
    </xf>
    <xf numFmtId="0" fontId="27" fillId="0" borderId="4" xfId="0" applyFont="1" applyFill="1" applyBorder="1" applyAlignment="1" applyProtection="1">
      <alignment horizontal="right" vertical="center" shrinkToFit="1"/>
    </xf>
    <xf numFmtId="0" fontId="4" fillId="10" borderId="4" xfId="0" applyFont="1" applyFill="1" applyBorder="1" applyAlignment="1" applyProtection="1">
      <alignment horizontal="center" vertical="center"/>
    </xf>
    <xf numFmtId="14" fontId="4" fillId="7" borderId="4" xfId="0" applyNumberFormat="1" applyFont="1" applyFill="1" applyBorder="1" applyAlignment="1" applyProtection="1">
      <alignment horizontal="center" vertical="center"/>
    </xf>
    <xf numFmtId="38" fontId="4" fillId="7" borderId="4" xfId="6" applyFont="1" applyFill="1" applyBorder="1" applyAlignment="1" applyProtection="1">
      <alignment horizontal="center" vertical="center" shrinkToFit="1"/>
    </xf>
    <xf numFmtId="180" fontId="4" fillId="10" borderId="4" xfId="0" applyNumberFormat="1" applyFont="1" applyFill="1" applyBorder="1" applyAlignment="1" applyProtection="1">
      <alignment horizontal="center" vertical="center" shrinkToFit="1"/>
    </xf>
    <xf numFmtId="178" fontId="4" fillId="7" borderId="4" xfId="0" applyNumberFormat="1" applyFont="1" applyFill="1" applyBorder="1" applyAlignment="1" applyProtection="1">
      <alignment horizontal="center" vertical="center" shrinkToFit="1"/>
    </xf>
    <xf numFmtId="0" fontId="4" fillId="0" borderId="0" xfId="4" applyFont="1" applyBorder="1" applyProtection="1">
      <alignment vertical="center"/>
    </xf>
    <xf numFmtId="0" fontId="27" fillId="0" borderId="1" xfId="4" applyFont="1" applyBorder="1" applyProtection="1">
      <alignment vertical="center"/>
    </xf>
    <xf numFmtId="0" fontId="4" fillId="6" borderId="45" xfId="0" applyFont="1" applyFill="1" applyBorder="1" applyAlignment="1" applyProtection="1">
      <alignment horizontal="center" vertical="center" shrinkToFit="1"/>
    </xf>
    <xf numFmtId="0" fontId="27" fillId="0" borderId="24" xfId="0" applyFont="1" applyFill="1" applyBorder="1" applyAlignment="1" applyProtection="1">
      <alignment vertical="center" shrinkToFit="1"/>
    </xf>
    <xf numFmtId="0" fontId="4" fillId="0" borderId="25" xfId="0" applyFont="1" applyBorder="1" applyAlignment="1" applyProtection="1">
      <alignment horizontal="center" vertical="center"/>
    </xf>
    <xf numFmtId="49" fontId="4" fillId="0" borderId="26" xfId="0" applyNumberFormat="1" applyFont="1" applyFill="1" applyBorder="1" applyAlignment="1" applyProtection="1">
      <alignment vertical="center" shrinkToFit="1"/>
    </xf>
    <xf numFmtId="0" fontId="4" fillId="6" borderId="17" xfId="0" applyFont="1" applyFill="1" applyBorder="1" applyAlignment="1" applyProtection="1">
      <alignment horizontal="center" vertical="center" shrinkToFit="1"/>
    </xf>
    <xf numFmtId="0" fontId="4" fillId="3" borderId="17" xfId="0" applyFont="1" applyFill="1" applyBorder="1" applyAlignment="1" applyProtection="1">
      <alignment horizontal="left" vertical="center" shrinkToFit="1"/>
    </xf>
    <xf numFmtId="0" fontId="4" fillId="10" borderId="4" xfId="0" applyFont="1" applyFill="1" applyBorder="1" applyAlignment="1" applyProtection="1">
      <alignment horizontal="center" vertical="center" shrinkToFit="1"/>
    </xf>
    <xf numFmtId="49" fontId="4" fillId="0" borderId="4" xfId="0" applyNumberFormat="1" applyFont="1" applyFill="1" applyBorder="1" applyAlignment="1" applyProtection="1">
      <alignment horizontal="left" vertical="center" shrinkToFit="1"/>
    </xf>
    <xf numFmtId="49" fontId="4" fillId="7" borderId="4" xfId="0" applyNumberFormat="1" applyFont="1" applyFill="1" applyBorder="1" applyAlignment="1" applyProtection="1">
      <alignment horizontal="left" vertical="center" shrinkToFit="1"/>
      <protection locked="0"/>
    </xf>
    <xf numFmtId="0" fontId="27" fillId="0" borderId="17" xfId="0" applyFont="1" applyFill="1" applyBorder="1" applyAlignment="1" applyProtection="1">
      <alignment horizontal="left" vertical="center" shrinkToFit="1"/>
    </xf>
    <xf numFmtId="0" fontId="4" fillId="0" borderId="4" xfId="0" applyFont="1" applyFill="1" applyBorder="1" applyAlignment="1" applyProtection="1">
      <alignment vertical="center"/>
    </xf>
    <xf numFmtId="38" fontId="31" fillId="0" borderId="17" xfId="6" applyFont="1" applyFill="1" applyBorder="1" applyAlignment="1" applyProtection="1">
      <alignment horizontal="center" vertical="center" wrapText="1"/>
    </xf>
    <xf numFmtId="0" fontId="27" fillId="0" borderId="4" xfId="0" applyFont="1" applyFill="1" applyBorder="1" applyProtection="1">
      <alignment vertical="center"/>
    </xf>
    <xf numFmtId="14" fontId="4" fillId="0" borderId="4" xfId="0" applyNumberFormat="1"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 vertical="center" shrinkToFit="1"/>
      <protection locked="0"/>
    </xf>
    <xf numFmtId="14" fontId="4" fillId="0" borderId="4" xfId="0" applyNumberFormat="1" applyFont="1" applyFill="1" applyBorder="1" applyAlignment="1" applyProtection="1">
      <alignment horizontal="center" vertical="center"/>
      <protection locked="0"/>
    </xf>
    <xf numFmtId="38" fontId="4" fillId="0" borderId="4" xfId="6" applyFont="1" applyFill="1" applyBorder="1" applyAlignment="1" applyProtection="1">
      <alignment horizontal="center" vertical="center" shrinkToFit="1"/>
      <protection locked="0"/>
    </xf>
    <xf numFmtId="180" fontId="4" fillId="0" borderId="4" xfId="0" applyNumberFormat="1"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 vertical="center"/>
      <protection locked="0"/>
    </xf>
    <xf numFmtId="178" fontId="4" fillId="0" borderId="4" xfId="0" applyNumberFormat="1" applyFont="1" applyFill="1" applyBorder="1" applyAlignment="1" applyProtection="1">
      <alignment horizontal="center" vertical="center" shrinkToFit="1"/>
      <protection locked="0"/>
    </xf>
    <xf numFmtId="0" fontId="19" fillId="7" borderId="17" xfId="0" applyFont="1" applyFill="1" applyBorder="1" applyAlignment="1" applyProtection="1">
      <alignment vertical="center" shrinkToFit="1"/>
    </xf>
    <xf numFmtId="0" fontId="4" fillId="0" borderId="27" xfId="0" applyFont="1" applyBorder="1" applyAlignment="1" applyProtection="1">
      <alignment vertical="center" shrinkToFit="1"/>
    </xf>
    <xf numFmtId="0" fontId="4" fillId="7" borderId="15" xfId="0" applyFont="1" applyFill="1" applyBorder="1" applyAlignment="1" applyProtection="1">
      <alignment vertical="center" shrinkToFit="1"/>
    </xf>
    <xf numFmtId="0" fontId="19" fillId="7" borderId="15" xfId="0" applyFont="1" applyFill="1" applyBorder="1" applyAlignment="1" applyProtection="1">
      <alignment vertical="center" shrinkToFit="1"/>
    </xf>
    <xf numFmtId="0" fontId="19" fillId="7" borderId="4" xfId="0" applyFont="1" applyFill="1" applyBorder="1" applyAlignment="1" applyProtection="1">
      <alignment vertical="center" shrinkToFit="1"/>
    </xf>
    <xf numFmtId="0" fontId="4" fillId="7" borderId="4" xfId="0" applyFont="1" applyFill="1" applyBorder="1" applyAlignment="1">
      <alignment horizontal="center" vertical="center" shrinkToFit="1"/>
    </xf>
    <xf numFmtId="0" fontId="4" fillId="7" borderId="17" xfId="0" applyFont="1" applyFill="1" applyBorder="1" applyAlignment="1">
      <alignment horizontal="center" vertical="center" shrinkToFit="1"/>
    </xf>
    <xf numFmtId="0" fontId="4" fillId="7" borderId="17" xfId="0" applyFont="1" applyFill="1" applyBorder="1" applyAlignment="1">
      <alignment horizontal="center" vertical="center"/>
    </xf>
    <xf numFmtId="0" fontId="4" fillId="7" borderId="29" xfId="0" applyFont="1" applyFill="1" applyBorder="1" applyAlignment="1">
      <alignment horizontal="center" vertical="center" shrinkToFit="1"/>
    </xf>
    <xf numFmtId="0" fontId="4" fillId="7" borderId="30" xfId="0" applyFont="1" applyFill="1" applyBorder="1" applyAlignment="1">
      <alignment horizontal="center" vertical="center" shrinkToFit="1"/>
    </xf>
    <xf numFmtId="0" fontId="4" fillId="7" borderId="30" xfId="0" applyFont="1" applyFill="1" applyBorder="1" applyAlignment="1">
      <alignment horizontal="center" vertical="center"/>
    </xf>
    <xf numFmtId="0" fontId="4" fillId="7" borderId="4" xfId="0" applyFont="1" applyFill="1" applyBorder="1" applyAlignment="1">
      <alignment horizontal="center" vertical="center"/>
    </xf>
    <xf numFmtId="0" fontId="11" fillId="7" borderId="4" xfId="0" applyFont="1" applyFill="1" applyBorder="1" applyAlignment="1">
      <alignment horizontal="center" vertical="center"/>
    </xf>
    <xf numFmtId="0" fontId="4" fillId="0" borderId="17" xfId="0" applyFont="1" applyBorder="1" applyAlignment="1" applyProtection="1">
      <alignment vertical="center" shrinkToFit="1"/>
    </xf>
    <xf numFmtId="0" fontId="4" fillId="0" borderId="3" xfId="0" applyFont="1" applyBorder="1" applyAlignment="1" applyProtection="1">
      <alignment horizontal="center" vertical="center" shrinkToFit="1"/>
    </xf>
    <xf numFmtId="0" fontId="4" fillId="0" borderId="0" xfId="0" applyFont="1" applyFill="1" applyBorder="1" applyAlignment="1" applyProtection="1">
      <alignment horizontal="center" vertical="center" shrinkToFit="1"/>
    </xf>
    <xf numFmtId="0" fontId="26" fillId="0" borderId="4" xfId="4" applyFont="1" applyBorder="1" applyAlignment="1" applyProtection="1">
      <alignment horizontal="center" vertical="center" textRotation="255" wrapText="1" shrinkToFit="1"/>
    </xf>
    <xf numFmtId="38" fontId="4" fillId="0" borderId="4" xfId="6" applyFont="1" applyFill="1" applyBorder="1" applyAlignment="1" applyProtection="1">
      <alignment horizontal="center" vertical="center"/>
    </xf>
    <xf numFmtId="0" fontId="27" fillId="0" borderId="4" xfId="0" applyFont="1" applyFill="1" applyBorder="1" applyAlignment="1" applyProtection="1">
      <alignment horizontal="center" vertical="center" shrinkToFit="1"/>
    </xf>
    <xf numFmtId="38" fontId="27" fillId="0" borderId="4" xfId="6" applyFont="1" applyFill="1" applyBorder="1" applyAlignment="1" applyProtection="1">
      <alignment horizontal="center" vertical="center"/>
    </xf>
    <xf numFmtId="180" fontId="27" fillId="0" borderId="4" xfId="0" applyNumberFormat="1" applyFont="1" applyFill="1" applyBorder="1" applyAlignment="1" applyProtection="1">
      <alignment horizontal="center" vertical="center" shrinkToFit="1"/>
    </xf>
    <xf numFmtId="0" fontId="4" fillId="0" borderId="29" xfId="0" applyFont="1" applyBorder="1" applyAlignment="1" applyProtection="1">
      <alignment horizontal="center" vertical="center" shrinkToFit="1"/>
    </xf>
    <xf numFmtId="0" fontId="11" fillId="0" borderId="0" xfId="4" applyFont="1" applyFill="1" applyProtection="1">
      <alignment vertical="center"/>
    </xf>
    <xf numFmtId="0" fontId="11" fillId="0" borderId="0" xfId="0" applyFont="1" applyFill="1" applyBorder="1" applyAlignment="1" applyProtection="1">
      <alignment vertical="center"/>
    </xf>
    <xf numFmtId="0" fontId="11" fillId="0" borderId="0" xfId="0" applyFont="1" applyFill="1" applyAlignment="1" applyProtection="1">
      <alignment vertical="center" shrinkToFit="1"/>
    </xf>
    <xf numFmtId="0" fontId="27" fillId="0" borderId="5" xfId="0" applyFont="1" applyFill="1" applyBorder="1" applyAlignment="1" applyProtection="1">
      <alignment horizontal="left" vertical="top" shrinkToFit="1"/>
    </xf>
    <xf numFmtId="0" fontId="27" fillId="0" borderId="7" xfId="0" applyFont="1" applyFill="1" applyBorder="1" applyAlignment="1" applyProtection="1">
      <alignment horizontal="left" vertical="top" shrinkToFit="1"/>
    </xf>
    <xf numFmtId="0" fontId="27" fillId="0" borderId="5" xfId="0" applyFont="1" applyFill="1" applyBorder="1" applyAlignment="1" applyProtection="1">
      <alignment horizontal="left" vertical="top" wrapText="1" shrinkToFit="1"/>
    </xf>
    <xf numFmtId="0" fontId="4" fillId="7" borderId="1" xfId="0" applyFont="1" applyFill="1" applyBorder="1" applyAlignment="1" applyProtection="1">
      <alignment horizontal="center" vertical="center" shrinkToFit="1"/>
    </xf>
    <xf numFmtId="14" fontId="27" fillId="7" borderId="4" xfId="0" applyNumberFormat="1" applyFont="1" applyFill="1" applyBorder="1" applyAlignment="1" applyProtection="1">
      <alignment horizontal="center" vertical="center" shrinkToFit="1"/>
    </xf>
    <xf numFmtId="38" fontId="27" fillId="7" borderId="4" xfId="6" applyFont="1" applyFill="1" applyBorder="1" applyAlignment="1" applyProtection="1">
      <alignment horizontal="center" vertical="center" shrinkToFit="1"/>
    </xf>
    <xf numFmtId="0" fontId="27" fillId="7" borderId="4" xfId="4" applyFont="1" applyFill="1" applyBorder="1" applyAlignment="1" applyProtection="1">
      <alignment horizontal="center" vertical="center"/>
    </xf>
    <xf numFmtId="178" fontId="27" fillId="7" borderId="4" xfId="0" applyNumberFormat="1" applyFont="1" applyFill="1" applyBorder="1" applyAlignment="1" applyProtection="1">
      <alignment horizontal="center" vertical="center" shrinkToFit="1"/>
    </xf>
    <xf numFmtId="0" fontId="11" fillId="0" borderId="0" xfId="0" applyFont="1" applyFill="1" applyBorder="1" applyAlignment="1" applyProtection="1">
      <alignment horizontal="left" vertical="center"/>
    </xf>
    <xf numFmtId="0" fontId="11" fillId="0" borderId="0" xfId="0" applyFont="1" applyFill="1" applyAlignment="1" applyProtection="1">
      <alignment horizontal="left" vertical="center"/>
    </xf>
    <xf numFmtId="0" fontId="27" fillId="0" borderId="40" xfId="0" applyFont="1" applyFill="1" applyBorder="1" applyAlignment="1" applyProtection="1">
      <alignment horizontal="left" vertical="top" shrinkToFit="1"/>
    </xf>
    <xf numFmtId="0" fontId="27" fillId="0" borderId="18" xfId="0" applyFont="1" applyFill="1" applyBorder="1" applyAlignment="1" applyProtection="1">
      <alignment horizontal="left" vertical="top" shrinkToFit="1"/>
    </xf>
    <xf numFmtId="49" fontId="27" fillId="7" borderId="8" xfId="0" applyNumberFormat="1" applyFont="1" applyFill="1" applyBorder="1" applyAlignment="1" applyProtection="1">
      <alignment horizontal="center" vertical="center" shrinkToFit="1"/>
    </xf>
    <xf numFmtId="0" fontId="11" fillId="0" borderId="0" xfId="0" applyFont="1" applyFill="1" applyBorder="1" applyAlignment="1" applyProtection="1">
      <alignment horizontal="left" vertical="center" shrinkToFit="1"/>
    </xf>
    <xf numFmtId="0" fontId="11" fillId="0" borderId="0" xfId="0" applyFont="1" applyFill="1" applyAlignment="1" applyProtection="1">
      <alignment horizontal="left" vertical="center" shrinkToFit="1"/>
    </xf>
    <xf numFmtId="49" fontId="27" fillId="0" borderId="4" xfId="0" applyNumberFormat="1" applyFont="1" applyFill="1" applyBorder="1" applyAlignment="1" applyProtection="1">
      <alignment horizontal="center" vertical="center" shrinkToFit="1"/>
    </xf>
    <xf numFmtId="49" fontId="4" fillId="0" borderId="4" xfId="0" applyNumberFormat="1" applyFont="1" applyFill="1" applyBorder="1" applyAlignment="1" applyProtection="1">
      <alignment horizontal="center" vertical="center" shrinkToFit="1"/>
    </xf>
    <xf numFmtId="0" fontId="27" fillId="0" borderId="46" xfId="0" applyFont="1" applyFill="1" applyBorder="1" applyAlignment="1" applyProtection="1">
      <alignment horizontal="left" vertical="top" shrinkToFit="1"/>
    </xf>
    <xf numFmtId="0" fontId="27" fillId="0" borderId="47" xfId="0" applyFont="1" applyFill="1" applyBorder="1" applyAlignment="1" applyProtection="1">
      <alignment horizontal="left" vertical="top" shrinkToFit="1"/>
    </xf>
    <xf numFmtId="0" fontId="11" fillId="0" borderId="0" xfId="0" applyFont="1" applyFill="1" applyBorder="1" applyAlignment="1" applyProtection="1">
      <alignment vertical="center" shrinkToFit="1"/>
    </xf>
    <xf numFmtId="0" fontId="11" fillId="0" borderId="0" xfId="0" applyFont="1" applyBorder="1" applyAlignment="1" applyProtection="1">
      <alignment horizontal="center" vertical="center"/>
    </xf>
    <xf numFmtId="0" fontId="11" fillId="0" borderId="0" xfId="0" applyFont="1" applyAlignment="1" applyProtection="1">
      <alignment horizontal="center" vertical="center"/>
    </xf>
    <xf numFmtId="0" fontId="32" fillId="0" borderId="0" xfId="2" applyFont="1" applyFill="1">
      <alignment vertical="center"/>
    </xf>
    <xf numFmtId="0" fontId="13" fillId="0" borderId="0" xfId="2" applyFont="1">
      <alignment vertical="center"/>
    </xf>
    <xf numFmtId="0" fontId="1" fillId="0" borderId="0" xfId="2">
      <alignment vertical="center"/>
    </xf>
    <xf numFmtId="0" fontId="33" fillId="0" borderId="0" xfId="2" applyFont="1" applyAlignment="1">
      <alignment horizontal="left" vertical="center"/>
    </xf>
    <xf numFmtId="0" fontId="34" fillId="0" borderId="0" xfId="2" applyFont="1" applyAlignment="1">
      <alignment horizontal="center" vertical="center"/>
    </xf>
    <xf numFmtId="0" fontId="13" fillId="0" borderId="0" xfId="2" applyFont="1" applyAlignment="1">
      <alignment vertical="center" shrinkToFit="1"/>
    </xf>
    <xf numFmtId="0" fontId="13" fillId="0" borderId="0" xfId="2" applyFont="1" applyAlignment="1">
      <alignment horizontal="center" vertical="center"/>
    </xf>
    <xf numFmtId="0" fontId="13" fillId="0" borderId="0" xfId="2" applyFont="1" applyProtection="1">
      <alignment vertical="center"/>
    </xf>
    <xf numFmtId="0" fontId="13" fillId="0" borderId="0" xfId="2" applyFont="1" applyAlignment="1">
      <alignment horizontal="left" vertical="center"/>
    </xf>
    <xf numFmtId="0" fontId="13" fillId="0" borderId="0" xfId="2" applyFont="1" applyAlignment="1">
      <alignment horizontal="distributed" vertical="center"/>
    </xf>
    <xf numFmtId="0" fontId="13" fillId="0" borderId="0" xfId="2" applyFont="1" applyAlignment="1" applyProtection="1">
      <alignment horizontal="left" vertical="center"/>
    </xf>
    <xf numFmtId="181" fontId="13" fillId="0" borderId="0" xfId="2" applyNumberFormat="1" applyFont="1">
      <alignment vertical="center"/>
    </xf>
    <xf numFmtId="38" fontId="13" fillId="0" borderId="0" xfId="2" applyNumberFormat="1" applyFont="1" applyBorder="1" applyAlignment="1">
      <alignment horizontal="right" vertical="center" shrinkToFit="1"/>
    </xf>
    <xf numFmtId="49" fontId="13" fillId="0" borderId="0" xfId="2" quotePrefix="1" applyNumberFormat="1" applyFont="1" applyAlignment="1">
      <alignment horizontal="left" vertical="center"/>
    </xf>
    <xf numFmtId="49" fontId="13" fillId="0" borderId="0" xfId="2" applyNumberFormat="1" applyFont="1" applyAlignment="1">
      <alignment horizontal="left" vertical="center"/>
    </xf>
    <xf numFmtId="49" fontId="13" fillId="0" borderId="0" xfId="2" applyNumberFormat="1" applyFont="1">
      <alignment vertical="center"/>
    </xf>
    <xf numFmtId="0" fontId="13" fillId="0" borderId="0" xfId="2" applyFont="1" applyAlignment="1">
      <alignment vertical="justify" wrapText="1"/>
    </xf>
    <xf numFmtId="0" fontId="13" fillId="0" borderId="0" xfId="2" applyFont="1" applyAlignment="1">
      <alignment vertical="center"/>
    </xf>
    <xf numFmtId="0" fontId="13" fillId="0" borderId="0" xfId="2" applyFont="1" applyAlignment="1" applyProtection="1">
      <alignment horizontal="right" vertical="center"/>
    </xf>
    <xf numFmtId="0" fontId="13" fillId="0" borderId="0" xfId="2" applyFont="1" applyAlignment="1">
      <alignment horizontal="right" vertical="center"/>
    </xf>
    <xf numFmtId="0" fontId="35" fillId="0" borderId="0" xfId="2" applyFont="1">
      <alignment vertical="center"/>
    </xf>
    <xf numFmtId="182" fontId="13" fillId="0" borderId="0" xfId="2" applyNumberFormat="1" applyFont="1" applyAlignment="1">
      <alignment vertical="center" shrinkToFit="1"/>
    </xf>
    <xf numFmtId="38" fontId="13" fillId="0" borderId="0" xfId="1" applyFont="1" applyBorder="1" applyAlignment="1">
      <alignment horizontal="right" vertical="center"/>
    </xf>
    <xf numFmtId="38" fontId="13" fillId="0" borderId="0" xfId="1" applyFont="1" applyBorder="1" applyAlignment="1">
      <alignment vertical="center"/>
    </xf>
    <xf numFmtId="182" fontId="13" fillId="0" borderId="0" xfId="2" applyNumberFormat="1" applyFont="1">
      <alignment vertical="center"/>
    </xf>
    <xf numFmtId="183" fontId="13" fillId="0" borderId="0" xfId="2" applyNumberFormat="1" applyFont="1" applyAlignment="1">
      <alignment horizontal="center" vertical="center"/>
    </xf>
    <xf numFmtId="182" fontId="13" fillId="0" borderId="0" xfId="2" applyNumberFormat="1" applyFont="1" applyAlignment="1">
      <alignment horizontal="left" vertical="center"/>
    </xf>
    <xf numFmtId="0" fontId="13" fillId="0" borderId="0" xfId="2" applyFont="1" applyAlignment="1">
      <alignment horizontal="center" vertical="center" shrinkToFit="1"/>
    </xf>
    <xf numFmtId="0" fontId="13" fillId="0" borderId="0" xfId="2" applyFont="1" applyAlignment="1">
      <alignment horizontal="distributed" vertical="center" shrinkToFit="1"/>
    </xf>
    <xf numFmtId="0" fontId="13" fillId="0" borderId="0" xfId="2" applyFont="1" applyBorder="1" applyAlignment="1">
      <alignment horizontal="left" vertical="center" wrapText="1" shrinkToFit="1"/>
    </xf>
    <xf numFmtId="0" fontId="13" fillId="0" borderId="0" xfId="2" applyFont="1" applyBorder="1" applyAlignment="1">
      <alignment horizontal="left" vertical="center" shrinkToFit="1"/>
    </xf>
    <xf numFmtId="38" fontId="13" fillId="0" borderId="0" xfId="2" applyNumberFormat="1" applyFont="1" applyBorder="1" applyAlignment="1">
      <alignment vertical="center" shrinkToFit="1"/>
    </xf>
    <xf numFmtId="182" fontId="13" fillId="0" borderId="0" xfId="2" applyNumberFormat="1" applyFont="1" applyAlignment="1">
      <alignment horizontal="center" vertical="center"/>
    </xf>
    <xf numFmtId="181" fontId="13" fillId="0" borderId="0" xfId="2" applyNumberFormat="1" applyFont="1" applyAlignment="1">
      <alignment vertical="center"/>
    </xf>
    <xf numFmtId="181" fontId="13" fillId="0" borderId="0" xfId="2" applyNumberFormat="1" applyFont="1" applyBorder="1" applyAlignment="1">
      <alignment horizontal="distributed" vertical="center"/>
    </xf>
    <xf numFmtId="38" fontId="13" fillId="0" borderId="0" xfId="2" applyNumberFormat="1" applyFont="1" applyBorder="1" applyAlignment="1">
      <alignment horizontal="center" vertical="center" shrinkToFit="1"/>
    </xf>
    <xf numFmtId="0" fontId="32" fillId="0" borderId="0" xfId="2" applyFont="1" applyAlignment="1">
      <alignment vertical="justify" wrapText="1"/>
    </xf>
    <xf numFmtId="0" fontId="32" fillId="0" borderId="0" xfId="2" applyFont="1" applyAlignment="1">
      <alignment horizontal="center" vertical="center"/>
    </xf>
    <xf numFmtId="0" fontId="13" fillId="0" borderId="0" xfId="2" quotePrefix="1" applyFont="1" applyAlignment="1">
      <alignment horizontal="left" vertical="center"/>
    </xf>
    <xf numFmtId="0" fontId="13" fillId="0" borderId="0" xfId="2" applyFont="1" applyBorder="1" applyAlignment="1">
      <alignment horizontal="center" vertical="distributed" textRotation="255"/>
    </xf>
    <xf numFmtId="0" fontId="13" fillId="0" borderId="0" xfId="2" applyFont="1" applyAlignment="1">
      <alignment vertical="distributed" textRotation="255"/>
    </xf>
    <xf numFmtId="0" fontId="13" fillId="0" borderId="0" xfId="2" quotePrefix="1" applyFont="1">
      <alignment vertical="center"/>
    </xf>
    <xf numFmtId="0" fontId="12" fillId="0" borderId="0" xfId="4" applyFont="1">
      <alignment vertical="center"/>
    </xf>
    <xf numFmtId="0" fontId="36" fillId="0" borderId="0" xfId="0" applyFont="1">
      <alignment vertical="center"/>
    </xf>
    <xf numFmtId="181" fontId="13" fillId="0" borderId="0" xfId="2" applyNumberFormat="1" applyFont="1" applyAlignment="1">
      <alignment horizontal="right" vertical="center"/>
    </xf>
    <xf numFmtId="182" fontId="13" fillId="0" borderId="0" xfId="2" applyNumberFormat="1" applyFont="1" applyAlignment="1">
      <alignment vertical="center"/>
    </xf>
    <xf numFmtId="0" fontId="13" fillId="0" borderId="0" xfId="2" applyFont="1" applyAlignment="1">
      <alignment horizontal="left" vertical="center" shrinkToFit="1"/>
    </xf>
    <xf numFmtId="0" fontId="13" fillId="0" borderId="5" xfId="2" applyFont="1" applyBorder="1">
      <alignment vertical="center"/>
    </xf>
    <xf numFmtId="0" fontId="13" fillId="0" borderId="6" xfId="2" applyFont="1" applyBorder="1" applyAlignment="1">
      <alignment horizontal="center" vertical="center"/>
    </xf>
    <xf numFmtId="181" fontId="13" fillId="0" borderId="7" xfId="2" applyNumberFormat="1" applyFont="1" applyBorder="1">
      <alignment vertical="center"/>
    </xf>
    <xf numFmtId="181" fontId="13" fillId="0" borderId="5" xfId="2" applyNumberFormat="1" applyFont="1" applyBorder="1">
      <alignment vertical="center"/>
    </xf>
    <xf numFmtId="0" fontId="13" fillId="0" borderId="6" xfId="2" applyFont="1" applyBorder="1">
      <alignment vertical="center"/>
    </xf>
    <xf numFmtId="0" fontId="37" fillId="0" borderId="6" xfId="2" applyFont="1" applyBorder="1" applyAlignment="1">
      <alignment horizontal="left" vertical="center" wrapText="1"/>
    </xf>
    <xf numFmtId="0" fontId="13" fillId="0" borderId="7" xfId="0" applyFont="1" applyBorder="1">
      <alignment vertical="center"/>
    </xf>
    <xf numFmtId="0" fontId="13" fillId="0" borderId="8" xfId="2" applyFont="1" applyBorder="1" applyAlignment="1">
      <alignment horizontal="center" vertical="center"/>
    </xf>
    <xf numFmtId="0" fontId="13" fillId="0" borderId="5" xfId="2" applyFont="1" applyBorder="1" applyAlignment="1">
      <alignment horizontal="center" vertical="center"/>
    </xf>
    <xf numFmtId="0" fontId="13" fillId="0" borderId="7" xfId="2" applyFont="1" applyBorder="1" applyAlignment="1">
      <alignment horizontal="center" vertical="center"/>
    </xf>
    <xf numFmtId="0" fontId="13" fillId="0" borderId="40" xfId="2" applyFont="1" applyBorder="1">
      <alignment vertical="center"/>
    </xf>
    <xf numFmtId="0" fontId="13" fillId="0" borderId="0" xfId="2" applyFont="1" applyBorder="1" applyAlignment="1">
      <alignment horizontal="center" vertical="center"/>
    </xf>
    <xf numFmtId="181" fontId="13" fillId="0" borderId="18" xfId="2" applyNumberFormat="1" applyFont="1" applyBorder="1">
      <alignment vertical="center"/>
    </xf>
    <xf numFmtId="181" fontId="13" fillId="0" borderId="40" xfId="2" applyNumberFormat="1" applyFont="1" applyBorder="1">
      <alignment vertical="center"/>
    </xf>
    <xf numFmtId="0" fontId="13" fillId="0" borderId="0" xfId="2" applyFont="1" applyBorder="1" applyAlignment="1">
      <alignment vertical="justify" wrapText="1"/>
    </xf>
    <xf numFmtId="0" fontId="37" fillId="0" borderId="0" xfId="2" applyFont="1" applyBorder="1" applyAlignment="1">
      <alignment horizontal="left" vertical="center" wrapText="1"/>
    </xf>
    <xf numFmtId="0" fontId="13" fillId="0" borderId="0" xfId="2" applyFont="1" applyBorder="1">
      <alignment vertical="center"/>
    </xf>
    <xf numFmtId="0" fontId="13" fillId="0" borderId="18" xfId="0" applyFont="1" applyBorder="1">
      <alignment vertical="center"/>
    </xf>
    <xf numFmtId="0" fontId="13" fillId="0" borderId="31" xfId="2" applyFont="1" applyBorder="1" applyAlignment="1">
      <alignment horizontal="center" vertical="center"/>
    </xf>
    <xf numFmtId="0" fontId="13" fillId="0" borderId="40" xfId="2" applyFont="1" applyBorder="1" applyAlignment="1">
      <alignment horizontal="center" vertical="center"/>
    </xf>
    <xf numFmtId="0" fontId="13" fillId="0" borderId="18" xfId="2" applyFont="1" applyBorder="1" applyAlignment="1">
      <alignment horizontal="center" vertical="center"/>
    </xf>
    <xf numFmtId="0" fontId="13" fillId="0" borderId="48" xfId="2" applyFont="1" applyBorder="1" applyAlignment="1">
      <alignment horizontal="center" vertical="center"/>
    </xf>
    <xf numFmtId="0" fontId="37" fillId="0" borderId="48" xfId="2" applyFont="1" applyBorder="1" applyAlignment="1">
      <alignment horizontal="left" vertical="center" wrapText="1"/>
    </xf>
    <xf numFmtId="0" fontId="13" fillId="0" borderId="17" xfId="2" applyFont="1" applyBorder="1" applyAlignment="1">
      <alignment horizontal="center" vertical="center"/>
    </xf>
    <xf numFmtId="0" fontId="13" fillId="0" borderId="46" xfId="2" applyFont="1" applyBorder="1" applyAlignment="1">
      <alignment horizontal="center" vertical="center"/>
    </xf>
    <xf numFmtId="0" fontId="13" fillId="0" borderId="47" xfId="2" applyFont="1" applyBorder="1" applyAlignment="1">
      <alignment horizontal="center" vertical="center"/>
    </xf>
    <xf numFmtId="38" fontId="13" fillId="0" borderId="6" xfId="2" applyNumberFormat="1" applyFont="1" applyBorder="1" applyAlignment="1">
      <alignment horizontal="right" vertical="center"/>
    </xf>
    <xf numFmtId="0" fontId="13" fillId="0" borderId="6" xfId="2" applyFont="1" applyBorder="1" applyAlignment="1">
      <alignment horizontal="right" vertical="center"/>
    </xf>
    <xf numFmtId="38" fontId="13" fillId="0" borderId="7" xfId="1" applyFont="1" applyBorder="1" applyAlignment="1">
      <alignment horizontal="right" vertical="center"/>
    </xf>
    <xf numFmtId="38" fontId="13" fillId="0" borderId="8" xfId="2" applyNumberFormat="1" applyFont="1" applyFill="1" applyBorder="1" applyAlignment="1">
      <alignment horizontal="right" vertical="center"/>
    </xf>
    <xf numFmtId="38" fontId="13" fillId="0" borderId="6" xfId="2" applyNumberFormat="1" applyFont="1" applyBorder="1" applyAlignment="1">
      <alignment horizontal="right" vertical="center" wrapText="1"/>
    </xf>
    <xf numFmtId="0" fontId="13" fillId="0" borderId="18" xfId="2" applyNumberFormat="1" applyFont="1" applyBorder="1" applyAlignment="1">
      <alignment vertical="center"/>
    </xf>
    <xf numFmtId="0" fontId="13" fillId="0" borderId="40" xfId="2" applyNumberFormat="1" applyFont="1" applyBorder="1" applyAlignment="1">
      <alignment vertical="center"/>
    </xf>
    <xf numFmtId="38" fontId="13" fillId="0" borderId="0" xfId="1" applyFont="1" applyAlignment="1">
      <alignment horizontal="right" vertical="center"/>
    </xf>
    <xf numFmtId="0" fontId="13" fillId="0" borderId="0" xfId="2" applyFont="1" applyBorder="1" applyAlignment="1">
      <alignment horizontal="right" vertical="center"/>
    </xf>
    <xf numFmtId="38" fontId="13" fillId="0" borderId="18" xfId="1" applyFont="1" applyBorder="1" applyAlignment="1">
      <alignment horizontal="right" vertical="center"/>
    </xf>
    <xf numFmtId="0" fontId="13" fillId="0" borderId="31" xfId="2" applyFont="1" applyFill="1" applyBorder="1" applyAlignment="1">
      <alignment horizontal="right" vertical="center"/>
    </xf>
    <xf numFmtId="0" fontId="13" fillId="0" borderId="0" xfId="2" applyFont="1" applyBorder="1" applyAlignment="1">
      <alignment horizontal="right" vertical="center" wrapText="1"/>
    </xf>
    <xf numFmtId="182" fontId="13" fillId="0" borderId="18" xfId="2" applyNumberFormat="1" applyFont="1" applyBorder="1" applyAlignment="1">
      <alignment vertical="center" shrinkToFit="1"/>
    </xf>
    <xf numFmtId="182" fontId="13" fillId="0" borderId="40" xfId="2" applyNumberFormat="1" applyFont="1" applyBorder="1" applyAlignment="1">
      <alignment vertical="center" shrinkToFit="1"/>
    </xf>
    <xf numFmtId="0" fontId="13" fillId="0" borderId="18" xfId="2" applyNumberFormat="1" applyFont="1" applyBorder="1" applyAlignment="1">
      <alignment horizontal="right" vertical="center"/>
    </xf>
    <xf numFmtId="0" fontId="13" fillId="0" borderId="18" xfId="2" applyFont="1" applyBorder="1" applyAlignment="1">
      <alignment vertical="center" shrinkToFit="1"/>
    </xf>
    <xf numFmtId="0" fontId="13" fillId="0" borderId="40" xfId="2" applyFont="1" applyBorder="1" applyAlignment="1">
      <alignment vertical="center" shrinkToFit="1"/>
    </xf>
    <xf numFmtId="0" fontId="13" fillId="0" borderId="46" xfId="2" applyFont="1" applyBorder="1">
      <alignment vertical="center"/>
    </xf>
    <xf numFmtId="0" fontId="13" fillId="0" borderId="47" xfId="2" applyFont="1" applyBorder="1">
      <alignment vertical="center"/>
    </xf>
    <xf numFmtId="0" fontId="13" fillId="0" borderId="48" xfId="2" applyFont="1" applyBorder="1" applyAlignment="1">
      <alignment horizontal="center" vertical="center" shrinkToFit="1"/>
    </xf>
    <xf numFmtId="0" fontId="13" fillId="0" borderId="47" xfId="2" applyFont="1" applyBorder="1" applyAlignment="1">
      <alignment horizontal="center" vertical="center" shrinkToFit="1"/>
    </xf>
    <xf numFmtId="0" fontId="13" fillId="0" borderId="17" xfId="2" applyFont="1" applyBorder="1" applyAlignment="1">
      <alignment horizontal="center" vertical="center" shrinkToFit="1"/>
    </xf>
    <xf numFmtId="0" fontId="13" fillId="0" borderId="48" xfId="2" applyFont="1" applyBorder="1" applyAlignment="1">
      <alignment horizontal="center" vertical="center" wrapText="1"/>
    </xf>
    <xf numFmtId="0" fontId="13" fillId="0" borderId="7" xfId="2" applyFont="1" applyBorder="1" applyAlignment="1">
      <alignment vertical="center" shrinkToFit="1"/>
    </xf>
    <xf numFmtId="0" fontId="13" fillId="0" borderId="7" xfId="0" applyFont="1" applyFill="1" applyBorder="1" applyAlignment="1">
      <alignment horizontal="right" vertical="center"/>
    </xf>
    <xf numFmtId="0" fontId="13" fillId="0" borderId="40" xfId="2" applyFont="1" applyBorder="1" applyAlignment="1">
      <alignment horizontal="right" vertical="center"/>
    </xf>
    <xf numFmtId="38" fontId="13" fillId="0" borderId="0" xfId="6" applyFont="1" applyFill="1" applyAlignment="1">
      <alignment horizontal="right" vertical="center" wrapText="1"/>
    </xf>
    <xf numFmtId="38" fontId="13" fillId="0" borderId="0" xfId="2" applyNumberFormat="1" applyFont="1" applyFill="1" applyBorder="1" applyAlignment="1">
      <alignment horizontal="right" vertical="center" wrapText="1"/>
    </xf>
    <xf numFmtId="38" fontId="13" fillId="0" borderId="31" xfId="6" applyFont="1" applyFill="1" applyBorder="1" applyAlignment="1">
      <alignment horizontal="right" vertical="center"/>
    </xf>
    <xf numFmtId="38" fontId="13" fillId="0" borderId="6" xfId="6" applyFont="1" applyFill="1" applyBorder="1" applyAlignment="1">
      <alignment horizontal="right" vertical="center" shrinkToFit="1"/>
    </xf>
    <xf numFmtId="0" fontId="13" fillId="0" borderId="6" xfId="2" applyFont="1" applyFill="1" applyBorder="1" applyAlignment="1">
      <alignment horizontal="right" vertical="center" wrapText="1"/>
    </xf>
    <xf numFmtId="38" fontId="13" fillId="0" borderId="8" xfId="6" applyFont="1" applyFill="1" applyBorder="1" applyAlignment="1">
      <alignment horizontal="right" vertical="center" shrinkToFit="1"/>
    </xf>
    <xf numFmtId="38" fontId="13" fillId="0" borderId="0" xfId="6" applyFont="1" applyFill="1" applyAlignment="1">
      <alignment horizontal="right" vertical="center" shrinkToFit="1"/>
    </xf>
    <xf numFmtId="38" fontId="13" fillId="0" borderId="31" xfId="6" applyFont="1" applyFill="1" applyBorder="1" applyAlignment="1">
      <alignment horizontal="right" vertical="center" shrinkToFit="1"/>
    </xf>
    <xf numFmtId="184" fontId="13" fillId="0" borderId="6" xfId="6" applyNumberFormat="1" applyFont="1" applyFill="1" applyBorder="1" applyAlignment="1">
      <alignment horizontal="right" vertical="center" shrinkToFit="1"/>
    </xf>
    <xf numFmtId="184" fontId="13" fillId="0" borderId="8" xfId="6" applyNumberFormat="1" applyFont="1" applyFill="1" applyBorder="1" applyAlignment="1">
      <alignment horizontal="right" vertical="center" shrinkToFit="1"/>
    </xf>
    <xf numFmtId="184" fontId="13" fillId="0" borderId="0" xfId="6" applyNumberFormat="1" applyFont="1" applyFill="1" applyBorder="1" applyAlignment="1">
      <alignment horizontal="right" vertical="center" shrinkToFit="1"/>
    </xf>
    <xf numFmtId="184" fontId="13" fillId="0" borderId="0" xfId="6" applyNumberFormat="1" applyFont="1" applyFill="1" applyAlignment="1">
      <alignment horizontal="right" vertical="center" shrinkToFit="1"/>
    </xf>
    <xf numFmtId="184" fontId="13" fillId="0" borderId="31" xfId="6" applyNumberFormat="1" applyFont="1" applyFill="1" applyBorder="1" applyAlignment="1">
      <alignment horizontal="right" vertical="center" shrinkToFit="1"/>
    </xf>
    <xf numFmtId="0" fontId="13" fillId="0" borderId="6" xfId="2" applyFont="1" applyBorder="1" applyAlignment="1">
      <alignment vertical="justify" wrapText="1"/>
    </xf>
    <xf numFmtId="0" fontId="13" fillId="0" borderId="8" xfId="2" applyFont="1" applyBorder="1">
      <alignment vertical="center"/>
    </xf>
    <xf numFmtId="0" fontId="13" fillId="0" borderId="48" xfId="2" applyFont="1" applyBorder="1" applyAlignment="1">
      <alignment vertical="justify" wrapText="1"/>
    </xf>
    <xf numFmtId="0" fontId="13" fillId="0" borderId="48" xfId="2" applyFont="1" applyBorder="1">
      <alignment vertical="center"/>
    </xf>
    <xf numFmtId="0" fontId="13" fillId="0" borderId="17" xfId="2" applyFont="1" applyBorder="1">
      <alignment vertical="center"/>
    </xf>
    <xf numFmtId="0" fontId="38" fillId="0" borderId="0" xfId="2" applyFont="1">
      <alignment vertical="center"/>
    </xf>
    <xf numFmtId="0" fontId="32" fillId="0" borderId="0" xfId="2" applyFont="1" applyAlignment="1">
      <alignment horizontal="left" vertical="top"/>
    </xf>
    <xf numFmtId="0" fontId="39" fillId="0" borderId="0" xfId="2" applyFont="1" applyAlignment="1">
      <alignment horizontal="center" vertical="center"/>
    </xf>
    <xf numFmtId="0" fontId="32" fillId="0" borderId="0" xfId="2" applyFont="1" applyAlignment="1">
      <alignment vertical="center" shrinkToFit="1"/>
    </xf>
    <xf numFmtId="0" fontId="32" fillId="0" borderId="0" xfId="2" applyFont="1" applyAlignment="1">
      <alignment horizontal="distributed" vertical="center"/>
    </xf>
    <xf numFmtId="0" fontId="32" fillId="0" borderId="0" xfId="2" applyFont="1" applyAlignment="1">
      <alignment horizontal="left" vertical="center"/>
    </xf>
    <xf numFmtId="0" fontId="10" fillId="13" borderId="4" xfId="0" applyFont="1" applyFill="1" applyBorder="1" applyAlignment="1">
      <alignment horizontal="center" vertical="center"/>
    </xf>
    <xf numFmtId="0" fontId="10" fillId="0" borderId="0" xfId="4" applyFont="1" applyAlignment="1"/>
    <xf numFmtId="0" fontId="12" fillId="13" borderId="5" xfId="0" applyFont="1" applyFill="1" applyBorder="1" applyAlignment="1">
      <alignment horizontal="center" vertical="center" wrapText="1" shrinkToFit="1"/>
    </xf>
    <xf numFmtId="0" fontId="12" fillId="13" borderId="7" xfId="0" applyFont="1" applyFill="1" applyBorder="1" applyAlignment="1">
      <alignment horizontal="center" vertical="center" wrapText="1" shrinkToFit="1"/>
    </xf>
    <xf numFmtId="0" fontId="10" fillId="13" borderId="8" xfId="0" applyFont="1" applyFill="1" applyBorder="1" applyAlignment="1">
      <alignment horizontal="center" vertical="center" shrinkToFit="1"/>
    </xf>
    <xf numFmtId="0" fontId="10" fillId="13" borderId="8" xfId="0" applyFont="1" applyFill="1" applyBorder="1" applyAlignment="1">
      <alignment horizontal="center" vertical="center" wrapText="1" shrinkToFit="1"/>
    </xf>
    <xf numFmtId="0" fontId="10" fillId="0" borderId="0" xfId="0" applyFont="1" applyAlignment="1">
      <alignment horizontal="left" vertical="center"/>
    </xf>
    <xf numFmtId="0" fontId="10" fillId="13" borderId="8" xfId="0" applyFont="1" applyFill="1" applyBorder="1" applyAlignment="1">
      <alignment horizontal="center" vertical="center"/>
    </xf>
    <xf numFmtId="0" fontId="10" fillId="13" borderId="5" xfId="4" applyFont="1" applyFill="1" applyBorder="1" applyAlignment="1">
      <alignment horizontal="center" vertical="center"/>
    </xf>
    <xf numFmtId="0" fontId="10" fillId="13" borderId="6" xfId="4" applyFont="1" applyFill="1" applyBorder="1" applyAlignment="1">
      <alignment horizontal="center" vertical="center"/>
    </xf>
    <xf numFmtId="0" fontId="10" fillId="13" borderId="7" xfId="4" applyFont="1" applyFill="1" applyBorder="1" applyAlignment="1">
      <alignment horizontal="center" vertical="center"/>
    </xf>
    <xf numFmtId="0" fontId="32" fillId="13" borderId="5" xfId="2" applyFont="1" applyFill="1" applyBorder="1" applyAlignment="1">
      <alignment horizontal="center" vertical="center" wrapText="1"/>
    </xf>
    <xf numFmtId="0" fontId="32" fillId="13" borderId="6" xfId="2" applyFont="1" applyFill="1" applyBorder="1" applyAlignment="1">
      <alignment horizontal="center" vertical="center" wrapText="1"/>
    </xf>
    <xf numFmtId="0" fontId="32" fillId="13" borderId="7" xfId="2" applyFont="1" applyFill="1" applyBorder="1" applyAlignment="1">
      <alignment horizontal="center" vertical="center" wrapText="1"/>
    </xf>
    <xf numFmtId="0" fontId="10" fillId="13" borderId="5" xfId="0" applyFont="1" applyFill="1" applyBorder="1" applyAlignment="1">
      <alignment horizontal="center" vertical="center" textRotation="255" shrinkToFit="1"/>
    </xf>
    <xf numFmtId="0" fontId="10" fillId="13" borderId="6" xfId="0" applyFont="1" applyFill="1" applyBorder="1" applyAlignment="1">
      <alignment horizontal="center" vertical="center" textRotation="255" shrinkToFit="1"/>
    </xf>
    <xf numFmtId="0" fontId="10" fillId="13" borderId="7" xfId="0" applyFont="1" applyFill="1" applyBorder="1" applyAlignment="1">
      <alignment horizontal="center" vertical="center" textRotation="255" shrinkToFit="1"/>
    </xf>
    <xf numFmtId="0" fontId="26" fillId="0" borderId="0" xfId="0" applyFont="1">
      <alignment vertical="center"/>
    </xf>
    <xf numFmtId="0" fontId="12" fillId="13" borderId="40" xfId="0" applyFont="1" applyFill="1" applyBorder="1" applyAlignment="1">
      <alignment horizontal="center" vertical="center" wrapText="1" shrinkToFit="1"/>
    </xf>
    <xf numFmtId="0" fontId="12" fillId="13" borderId="18" xfId="0" applyFont="1" applyFill="1" applyBorder="1" applyAlignment="1">
      <alignment horizontal="center" vertical="center" wrapText="1" shrinkToFit="1"/>
    </xf>
    <xf numFmtId="0" fontId="10" fillId="13" borderId="31" xfId="0" applyFont="1" applyFill="1" applyBorder="1" applyAlignment="1">
      <alignment horizontal="center" vertical="center" shrinkToFit="1"/>
    </xf>
    <xf numFmtId="0" fontId="10" fillId="13" borderId="31" xfId="0" applyFont="1" applyFill="1" applyBorder="1" applyAlignment="1">
      <alignment horizontal="center" vertical="center" wrapText="1" shrinkToFit="1"/>
    </xf>
    <xf numFmtId="0" fontId="10" fillId="0" borderId="0" xfId="0" applyFont="1" applyAlignment="1">
      <alignment horizontal="center" vertical="center" wrapText="1" shrinkToFit="1"/>
    </xf>
    <xf numFmtId="0" fontId="10" fillId="13" borderId="31" xfId="0" applyFont="1" applyFill="1" applyBorder="1" applyAlignment="1">
      <alignment horizontal="center" vertical="center"/>
    </xf>
    <xf numFmtId="0" fontId="10" fillId="13" borderId="40" xfId="4" applyFont="1" applyFill="1" applyBorder="1" applyAlignment="1">
      <alignment horizontal="center" vertical="center"/>
    </xf>
    <xf numFmtId="0" fontId="10" fillId="13" borderId="0" xfId="4" applyFont="1" applyFill="1" applyBorder="1" applyAlignment="1">
      <alignment horizontal="center" vertical="center"/>
    </xf>
    <xf numFmtId="0" fontId="10" fillId="13" borderId="18" xfId="4" applyFont="1" applyFill="1" applyBorder="1" applyAlignment="1">
      <alignment horizontal="center" vertical="center"/>
    </xf>
    <xf numFmtId="0" fontId="32" fillId="13" borderId="46" xfId="2" applyFont="1" applyFill="1" applyBorder="1" applyAlignment="1">
      <alignment horizontal="center" vertical="center" wrapText="1"/>
    </xf>
    <xf numFmtId="0" fontId="32" fillId="13" borderId="48" xfId="2" applyFont="1" applyFill="1" applyBorder="1" applyAlignment="1">
      <alignment horizontal="center" vertical="center" wrapText="1"/>
    </xf>
    <xf numFmtId="0" fontId="32" fillId="13" borderId="47" xfId="2" applyFont="1" applyFill="1" applyBorder="1" applyAlignment="1">
      <alignment horizontal="center" vertical="center" wrapText="1"/>
    </xf>
    <xf numFmtId="0" fontId="10" fillId="13" borderId="4" xfId="4" applyFont="1" applyFill="1" applyBorder="1" applyAlignment="1">
      <alignment horizontal="left" vertical="center"/>
    </xf>
    <xf numFmtId="0" fontId="10" fillId="13" borderId="8" xfId="0" applyFont="1" applyFill="1" applyBorder="1" applyAlignment="1">
      <alignment horizontal="left" vertical="center"/>
    </xf>
    <xf numFmtId="0" fontId="32" fillId="13" borderId="1" xfId="2" applyFont="1" applyFill="1" applyBorder="1" applyAlignment="1">
      <alignment horizontal="center" vertical="center" wrapText="1" shrinkToFit="1"/>
    </xf>
    <xf numFmtId="0" fontId="32" fillId="13" borderId="2" xfId="2" applyFont="1" applyFill="1" applyBorder="1" applyAlignment="1">
      <alignment horizontal="center" vertical="center" shrinkToFit="1"/>
    </xf>
    <xf numFmtId="0" fontId="32" fillId="13" borderId="3" xfId="2" applyFont="1" applyFill="1" applyBorder="1" applyAlignment="1">
      <alignment horizontal="center" vertical="center" shrinkToFit="1"/>
    </xf>
    <xf numFmtId="0" fontId="32" fillId="0" borderId="0" xfId="2" applyFont="1" applyAlignment="1">
      <alignment horizontal="right" vertical="center"/>
    </xf>
    <xf numFmtId="0" fontId="10" fillId="0" borderId="31" xfId="0" applyFont="1" applyBorder="1" applyAlignment="1">
      <alignment horizontal="left" vertical="center" shrinkToFit="1"/>
    </xf>
    <xf numFmtId="179" fontId="10" fillId="0" borderId="5" xfId="0" applyNumberFormat="1" applyFont="1" applyBorder="1" applyAlignment="1">
      <alignment horizontal="right" vertical="center" shrinkToFit="1"/>
    </xf>
    <xf numFmtId="179" fontId="10" fillId="0" borderId="7" xfId="0" applyNumberFormat="1" applyFont="1" applyBorder="1" applyAlignment="1">
      <alignment horizontal="right" vertical="center" shrinkToFit="1"/>
    </xf>
    <xf numFmtId="0" fontId="4" fillId="0" borderId="5" xfId="0" applyNumberFormat="1" applyFont="1" applyBorder="1" applyAlignment="1">
      <alignment horizontal="center" vertical="center" shrinkToFit="1"/>
    </xf>
    <xf numFmtId="0" fontId="10" fillId="0" borderId="7" xfId="0" applyNumberFormat="1" applyFont="1" applyBorder="1" applyAlignment="1">
      <alignment horizontal="center" vertical="center" shrinkToFit="1"/>
    </xf>
    <xf numFmtId="0" fontId="10" fillId="13" borderId="8" xfId="0" applyFont="1" applyFill="1" applyBorder="1" applyAlignment="1">
      <alignment vertical="center"/>
    </xf>
    <xf numFmtId="0" fontId="32" fillId="13" borderId="5" xfId="4" applyFont="1" applyFill="1" applyBorder="1" applyAlignment="1">
      <alignment horizontal="left" vertical="center"/>
    </xf>
    <xf numFmtId="0" fontId="10" fillId="13" borderId="31" xfId="0" applyFont="1" applyFill="1" applyBorder="1" applyAlignment="1">
      <alignment horizontal="left" vertical="center"/>
    </xf>
    <xf numFmtId="0" fontId="10" fillId="13" borderId="5" xfId="0" applyFont="1" applyFill="1" applyBorder="1" applyAlignment="1">
      <alignment horizontal="center" vertical="center" shrinkToFit="1"/>
    </xf>
    <xf numFmtId="0" fontId="26" fillId="13" borderId="6" xfId="0" applyFont="1" applyFill="1" applyBorder="1" applyAlignment="1">
      <alignment horizontal="center" vertical="center" wrapText="1"/>
    </xf>
    <xf numFmtId="0" fontId="10" fillId="13" borderId="7" xfId="0" applyFont="1" applyFill="1" applyBorder="1" applyAlignment="1">
      <alignment horizontal="center" vertical="center" wrapText="1"/>
    </xf>
    <xf numFmtId="179" fontId="10" fillId="0" borderId="40" xfId="0" applyNumberFormat="1" applyFont="1" applyBorder="1" applyAlignment="1">
      <alignment horizontal="right" vertical="center" shrinkToFit="1"/>
    </xf>
    <xf numFmtId="179" fontId="10" fillId="0" borderId="18" xfId="0" applyNumberFormat="1" applyFont="1" applyBorder="1" applyAlignment="1">
      <alignment horizontal="right" vertical="center" shrinkToFit="1"/>
    </xf>
    <xf numFmtId="0" fontId="10" fillId="0" borderId="40" xfId="0" applyNumberFormat="1" applyFont="1" applyBorder="1" applyAlignment="1">
      <alignment horizontal="center" vertical="center" shrinkToFit="1"/>
    </xf>
    <xf numFmtId="0" fontId="10" fillId="0" borderId="18" xfId="0" applyNumberFormat="1" applyFont="1" applyBorder="1" applyAlignment="1">
      <alignment horizontal="center" vertical="center" shrinkToFit="1"/>
    </xf>
    <xf numFmtId="0" fontId="12" fillId="13" borderId="46" xfId="0" applyFont="1" applyFill="1" applyBorder="1" applyAlignment="1">
      <alignment horizontal="center" vertical="center" wrapText="1" shrinkToFit="1"/>
    </xf>
    <xf numFmtId="0" fontId="12" fillId="13" borderId="47" xfId="0" applyFont="1" applyFill="1" applyBorder="1" applyAlignment="1">
      <alignment horizontal="center" vertical="center" wrapText="1" shrinkToFit="1"/>
    </xf>
    <xf numFmtId="0" fontId="10" fillId="13" borderId="17" xfId="0" applyFont="1" applyFill="1" applyBorder="1" applyAlignment="1">
      <alignment horizontal="center" vertical="center" shrinkToFit="1"/>
    </xf>
    <xf numFmtId="0" fontId="10" fillId="13" borderId="17" xfId="0" applyFont="1" applyFill="1" applyBorder="1" applyAlignment="1">
      <alignment horizontal="center" vertical="center" wrapText="1" shrinkToFit="1"/>
    </xf>
    <xf numFmtId="0" fontId="10" fillId="13" borderId="31" xfId="0" applyFont="1" applyFill="1" applyBorder="1" applyAlignment="1">
      <alignment vertical="center"/>
    </xf>
    <xf numFmtId="0" fontId="32" fillId="13" borderId="40" xfId="4" applyFont="1" applyFill="1" applyBorder="1" applyAlignment="1">
      <alignment horizontal="left" vertical="center"/>
    </xf>
    <xf numFmtId="0" fontId="10" fillId="13" borderId="40" xfId="0" applyNumberFormat="1" applyFont="1" applyFill="1" applyBorder="1" applyAlignment="1">
      <alignment horizontal="center" vertical="center" shrinkToFit="1"/>
    </xf>
    <xf numFmtId="0" fontId="10" fillId="13" borderId="0" xfId="0" applyFont="1" applyFill="1" applyBorder="1" applyAlignment="1">
      <alignment horizontal="center" vertical="center" wrapText="1"/>
    </xf>
    <xf numFmtId="0" fontId="10" fillId="13" borderId="18" xfId="0" applyFont="1" applyFill="1" applyBorder="1" applyAlignment="1">
      <alignment horizontal="center" vertical="center" wrapText="1"/>
    </xf>
    <xf numFmtId="181" fontId="10" fillId="0" borderId="5" xfId="0" applyNumberFormat="1" applyFont="1" applyBorder="1" applyAlignment="1">
      <alignment horizontal="center" vertical="center"/>
    </xf>
    <xf numFmtId="181" fontId="10" fillId="0" borderId="7" xfId="0" applyNumberFormat="1" applyFont="1" applyBorder="1" applyAlignment="1">
      <alignment horizontal="center" vertical="center"/>
    </xf>
    <xf numFmtId="181" fontId="10" fillId="0" borderId="8" xfId="0" applyNumberFormat="1" applyFont="1" applyBorder="1" applyAlignment="1">
      <alignment horizontal="left" vertical="center"/>
    </xf>
    <xf numFmtId="38" fontId="10" fillId="0" borderId="8" xfId="6" applyFont="1" applyBorder="1" applyAlignment="1">
      <alignment horizontal="center" vertical="center"/>
    </xf>
    <xf numFmtId="181" fontId="10" fillId="0" borderId="0" xfId="0" applyNumberFormat="1" applyFont="1" applyAlignment="1">
      <alignment horizontal="center" vertical="center"/>
    </xf>
    <xf numFmtId="0" fontId="10" fillId="13" borderId="17" xfId="0" applyFont="1" applyFill="1" applyBorder="1" applyAlignment="1">
      <alignment horizontal="center" vertical="center"/>
    </xf>
    <xf numFmtId="0" fontId="10" fillId="13" borderId="46" xfId="4" applyFont="1" applyFill="1" applyBorder="1" applyAlignment="1">
      <alignment horizontal="center" vertical="center"/>
    </xf>
    <xf numFmtId="0" fontId="10" fillId="13" borderId="48" xfId="4" applyFont="1" applyFill="1" applyBorder="1" applyAlignment="1">
      <alignment horizontal="center" vertical="center"/>
    </xf>
    <xf numFmtId="0" fontId="10" fillId="13" borderId="47" xfId="4" applyFont="1" applyFill="1" applyBorder="1" applyAlignment="1">
      <alignment horizontal="center" vertical="center"/>
    </xf>
    <xf numFmtId="0" fontId="10" fillId="13" borderId="17" xfId="0" applyFont="1" applyFill="1" applyBorder="1" applyAlignment="1">
      <alignment vertical="center"/>
    </xf>
    <xf numFmtId="0" fontId="10" fillId="13" borderId="17" xfId="0" applyFont="1" applyFill="1" applyBorder="1" applyAlignment="1">
      <alignment horizontal="left" vertical="center"/>
    </xf>
    <xf numFmtId="0" fontId="10" fillId="13" borderId="46" xfId="0" applyFont="1" applyFill="1" applyBorder="1" applyAlignment="1">
      <alignment horizontal="center" vertical="center" shrinkToFit="1"/>
    </xf>
    <xf numFmtId="0" fontId="10" fillId="13" borderId="48" xfId="0" applyFont="1" applyFill="1" applyBorder="1" applyAlignment="1">
      <alignment horizontal="center" vertical="center" wrapText="1"/>
    </xf>
    <xf numFmtId="0" fontId="10" fillId="13" borderId="47" xfId="0" applyFont="1" applyFill="1" applyBorder="1" applyAlignment="1">
      <alignment horizontal="center" vertical="center" wrapText="1"/>
    </xf>
    <xf numFmtId="183" fontId="32" fillId="0" borderId="0" xfId="2" applyNumberFormat="1" applyFont="1" applyAlignment="1">
      <alignment horizontal="center" vertical="center"/>
    </xf>
    <xf numFmtId="181" fontId="10" fillId="0" borderId="40" xfId="0" applyNumberFormat="1" applyFont="1" applyBorder="1" applyAlignment="1">
      <alignment horizontal="center" vertical="center"/>
    </xf>
    <xf numFmtId="181" fontId="10" fillId="0" borderId="18" xfId="0" applyNumberFormat="1" applyFont="1" applyBorder="1" applyAlignment="1">
      <alignment horizontal="center" vertical="center"/>
    </xf>
    <xf numFmtId="181" fontId="10" fillId="0" borderId="31" xfId="0" applyNumberFormat="1" applyFont="1" applyBorder="1" applyAlignment="1">
      <alignment horizontal="left" vertical="center"/>
    </xf>
    <xf numFmtId="38" fontId="10" fillId="0" borderId="31" xfId="6" applyFont="1" applyBorder="1" applyAlignment="1">
      <alignment horizontal="center" vertical="center"/>
    </xf>
    <xf numFmtId="38" fontId="10" fillId="0" borderId="8" xfId="0" applyNumberFormat="1" applyFont="1" applyBorder="1" applyAlignment="1">
      <alignment horizontal="left" vertical="center"/>
    </xf>
    <xf numFmtId="0" fontId="10" fillId="0" borderId="4" xfId="0" applyFont="1" applyFill="1" applyBorder="1" applyAlignment="1">
      <alignment horizontal="left" vertical="center"/>
    </xf>
    <xf numFmtId="0" fontId="10" fillId="0" borderId="4" xfId="0" applyFont="1" applyBorder="1" applyAlignment="1">
      <alignment horizontal="left" vertical="center" wrapText="1"/>
    </xf>
    <xf numFmtId="0" fontId="10" fillId="0" borderId="8" xfId="0" applyFont="1" applyBorder="1" applyAlignment="1">
      <alignment horizontal="left" vertical="center" shrinkToFit="1"/>
    </xf>
    <xf numFmtId="38" fontId="10" fillId="0" borderId="5" xfId="0" applyNumberFormat="1" applyFont="1" applyBorder="1" applyAlignment="1">
      <alignment horizontal="center" vertical="center" wrapText="1" shrinkToFit="1"/>
    </xf>
    <xf numFmtId="38" fontId="10" fillId="0" borderId="7" xfId="0" applyNumberFormat="1" applyFont="1" applyBorder="1" applyAlignment="1">
      <alignment horizontal="center" vertical="center" wrapText="1" shrinkToFit="1"/>
    </xf>
    <xf numFmtId="0" fontId="10" fillId="0" borderId="8" xfId="0" applyFont="1" applyBorder="1" applyAlignment="1">
      <alignment horizontal="center" vertical="center" wrapText="1" shrinkToFit="1"/>
    </xf>
    <xf numFmtId="0" fontId="10" fillId="0" borderId="8" xfId="0" applyFont="1" applyBorder="1" applyAlignment="1">
      <alignment horizontal="center" vertical="center"/>
    </xf>
    <xf numFmtId="38" fontId="10" fillId="0" borderId="31" xfId="0" applyNumberFormat="1" applyFont="1" applyBorder="1" applyAlignment="1">
      <alignment horizontal="left" vertical="center"/>
    </xf>
    <xf numFmtId="38" fontId="10" fillId="0" borderId="40" xfId="0" applyNumberFormat="1" applyFont="1" applyBorder="1" applyAlignment="1">
      <alignment horizontal="center" vertical="center" wrapText="1" shrinkToFit="1"/>
    </xf>
    <xf numFmtId="38" fontId="10" fillId="0" borderId="18" xfId="0" applyNumberFormat="1" applyFont="1" applyBorder="1" applyAlignment="1">
      <alignment horizontal="center" vertical="center" wrapText="1" shrinkToFit="1"/>
    </xf>
    <xf numFmtId="0" fontId="10" fillId="0" borderId="31" xfId="0" applyFont="1" applyBorder="1" applyAlignment="1">
      <alignment horizontal="center" vertical="center" wrapText="1" shrinkToFit="1"/>
    </xf>
    <xf numFmtId="0" fontId="32" fillId="0" borderId="0" xfId="2" applyFont="1" applyAlignment="1">
      <alignment horizontal="distributed" vertical="center" shrinkToFit="1"/>
    </xf>
    <xf numFmtId="182" fontId="32" fillId="0" borderId="0" xfId="2" applyNumberFormat="1" applyFont="1">
      <alignment vertical="center"/>
    </xf>
    <xf numFmtId="182" fontId="32" fillId="0" borderId="0" xfId="2" applyNumberFormat="1" applyFont="1" applyAlignment="1">
      <alignment vertical="center"/>
    </xf>
    <xf numFmtId="182" fontId="32" fillId="0" borderId="0" xfId="2" applyNumberFormat="1" applyFont="1" applyAlignment="1">
      <alignment horizontal="center" vertical="center"/>
    </xf>
    <xf numFmtId="0" fontId="10" fillId="0" borderId="46" xfId="0" applyFont="1" applyBorder="1" applyAlignment="1">
      <alignment horizontal="center" vertical="center" shrinkToFit="1"/>
    </xf>
    <xf numFmtId="0" fontId="10" fillId="0" borderId="47" xfId="0" applyNumberFormat="1" applyFont="1" applyBorder="1" applyAlignment="1">
      <alignment horizontal="center" vertical="center" shrinkToFit="1"/>
    </xf>
    <xf numFmtId="0" fontId="10" fillId="13" borderId="7" xfId="0" applyNumberFormat="1" applyFont="1" applyFill="1" applyBorder="1" applyAlignment="1">
      <alignment horizontal="center" vertical="center" shrinkToFit="1"/>
    </xf>
    <xf numFmtId="0" fontId="32" fillId="13" borderId="46" xfId="4" applyFont="1" applyFill="1" applyBorder="1" applyAlignment="1">
      <alignment horizontal="left" vertical="center"/>
    </xf>
    <xf numFmtId="38" fontId="10" fillId="0" borderId="46" xfId="0" applyNumberFormat="1" applyFont="1" applyBorder="1" applyAlignment="1">
      <alignment horizontal="center" vertical="center" wrapText="1" shrinkToFit="1"/>
    </xf>
    <xf numFmtId="38" fontId="10" fillId="0" borderId="47" xfId="0" applyNumberFormat="1" applyFont="1" applyBorder="1" applyAlignment="1">
      <alignment horizontal="center" vertical="center" wrapText="1" shrinkToFit="1"/>
    </xf>
    <xf numFmtId="0" fontId="10" fillId="0" borderId="17" xfId="0" applyFont="1" applyBorder="1" applyAlignment="1">
      <alignment horizontal="center" vertical="center" wrapText="1" shrinkToFit="1"/>
    </xf>
    <xf numFmtId="0" fontId="32" fillId="0" borderId="0" xfId="2" applyFont="1" applyAlignment="1">
      <alignment horizontal="center" vertical="center" shrinkToFit="1"/>
    </xf>
    <xf numFmtId="0" fontId="10" fillId="13" borderId="18" xfId="0" applyNumberFormat="1" applyFont="1" applyFill="1" applyBorder="1" applyAlignment="1">
      <alignment horizontal="center" vertical="center" shrinkToFit="1"/>
    </xf>
    <xf numFmtId="0" fontId="10" fillId="0" borderId="31" xfId="0" applyFont="1" applyBorder="1">
      <alignment vertical="center"/>
    </xf>
    <xf numFmtId="0" fontId="10" fillId="0" borderId="31" xfId="0" applyFont="1" applyBorder="1" applyAlignment="1">
      <alignment horizontal="center" vertical="center"/>
    </xf>
    <xf numFmtId="179" fontId="10" fillId="0" borderId="8" xfId="0" applyNumberFormat="1" applyFont="1" applyBorder="1" applyAlignment="1">
      <alignment horizontal="center" vertical="center"/>
    </xf>
    <xf numFmtId="179" fontId="10" fillId="0" borderId="8" xfId="0" applyNumberFormat="1" applyFont="1" applyBorder="1" applyAlignment="1">
      <alignment horizontal="center" vertical="center" shrinkToFit="1"/>
    </xf>
    <xf numFmtId="0" fontId="10" fillId="0" borderId="31" xfId="0" applyNumberFormat="1" applyFont="1" applyBorder="1" applyAlignment="1">
      <alignment horizontal="center" vertical="center" shrinkToFit="1"/>
    </xf>
    <xf numFmtId="0" fontId="32" fillId="0" borderId="5" xfId="0" applyFont="1" applyBorder="1" applyAlignment="1">
      <alignment horizontal="left" vertical="center" shrinkToFit="1"/>
    </xf>
    <xf numFmtId="0" fontId="10" fillId="13" borderId="4" xfId="0" applyFont="1" applyFill="1" applyBorder="1" applyAlignment="1">
      <alignment horizontal="left" vertical="center" wrapText="1" shrinkToFit="1"/>
    </xf>
    <xf numFmtId="0" fontId="10" fillId="13" borderId="47" xfId="0" applyNumberFormat="1" applyFont="1" applyFill="1" applyBorder="1" applyAlignment="1">
      <alignment horizontal="center" vertical="center" shrinkToFit="1"/>
    </xf>
    <xf numFmtId="179" fontId="10" fillId="0" borderId="31" xfId="0" applyNumberFormat="1" applyFont="1" applyBorder="1" applyAlignment="1">
      <alignment horizontal="center" vertical="center"/>
    </xf>
    <xf numFmtId="179" fontId="10" fillId="0" borderId="31" xfId="0" applyNumberFormat="1" applyFont="1" applyBorder="1" applyAlignment="1">
      <alignment horizontal="center" vertical="center" shrinkToFit="1"/>
    </xf>
    <xf numFmtId="0" fontId="32" fillId="0" borderId="40" xfId="0" applyFont="1" applyBorder="1" applyAlignment="1">
      <alignment horizontal="left" vertical="center" shrinkToFit="1"/>
    </xf>
    <xf numFmtId="40" fontId="10" fillId="0" borderId="5" xfId="6" applyNumberFormat="1" applyFont="1" applyBorder="1" applyAlignment="1">
      <alignment horizontal="right" vertical="center" shrinkToFit="1"/>
    </xf>
    <xf numFmtId="40" fontId="10" fillId="0" borderId="7" xfId="6" applyNumberFormat="1" applyFont="1" applyBorder="1" applyAlignment="1">
      <alignment horizontal="right" vertical="center" shrinkToFit="1"/>
    </xf>
    <xf numFmtId="0" fontId="10" fillId="0" borderId="5" xfId="0" applyFont="1" applyBorder="1" applyAlignment="1">
      <alignment horizontal="center" vertical="center" shrinkToFit="1"/>
    </xf>
    <xf numFmtId="40" fontId="10" fillId="0" borderId="40" xfId="6" applyNumberFormat="1" applyFont="1" applyBorder="1" applyAlignment="1">
      <alignment horizontal="right" vertical="center" shrinkToFit="1"/>
    </xf>
    <xf numFmtId="40" fontId="10" fillId="0" borderId="18" xfId="6" applyNumberFormat="1" applyFont="1" applyBorder="1" applyAlignment="1">
      <alignment horizontal="right" vertical="center" shrinkToFit="1"/>
    </xf>
    <xf numFmtId="181" fontId="10" fillId="0" borderId="7" xfId="0" applyNumberFormat="1" applyFont="1" applyBorder="1" applyAlignment="1">
      <alignment horizontal="right" vertical="center"/>
    </xf>
    <xf numFmtId="181" fontId="10" fillId="0" borderId="0" xfId="0" applyNumberFormat="1" applyFont="1" applyAlignment="1">
      <alignment horizontal="left" vertical="center"/>
    </xf>
    <xf numFmtId="0" fontId="10" fillId="0" borderId="4" xfId="0" applyFont="1" applyBorder="1" applyAlignment="1">
      <alignment horizontal="left" vertical="center" wrapText="1" shrinkToFit="1"/>
    </xf>
    <xf numFmtId="181" fontId="10" fillId="0" borderId="18" xfId="0" applyNumberFormat="1" applyFont="1" applyBorder="1" applyAlignment="1">
      <alignment horizontal="right" vertical="center"/>
    </xf>
    <xf numFmtId="0" fontId="12" fillId="0" borderId="18" xfId="0" applyFont="1" applyBorder="1" applyAlignment="1">
      <alignment horizontal="center" vertical="center" wrapText="1" shrinkToFit="1"/>
    </xf>
    <xf numFmtId="181" fontId="10" fillId="0" borderId="18" xfId="0" applyNumberFormat="1" applyFont="1" applyBorder="1" applyAlignment="1">
      <alignment horizontal="left" vertical="center"/>
    </xf>
    <xf numFmtId="0" fontId="10" fillId="0" borderId="40" xfId="0" applyFont="1" applyBorder="1" applyAlignment="1">
      <alignment horizontal="center" vertical="center" wrapText="1" shrinkToFit="1"/>
    </xf>
    <xf numFmtId="0" fontId="12" fillId="0" borderId="0" xfId="0" applyFont="1" applyBorder="1" applyAlignment="1">
      <alignment horizontal="center" vertical="center" wrapText="1" shrinkToFit="1"/>
    </xf>
    <xf numFmtId="0" fontId="10" fillId="0" borderId="17" xfId="0" applyFont="1" applyBorder="1" applyAlignment="1">
      <alignment horizontal="left" vertical="center" shrinkToFit="1"/>
    </xf>
    <xf numFmtId="181" fontId="10" fillId="0" borderId="46" xfId="0" applyNumberFormat="1" applyFont="1" applyBorder="1" applyAlignment="1">
      <alignment horizontal="center" vertical="center"/>
    </xf>
    <xf numFmtId="181" fontId="10" fillId="0" borderId="47" xfId="0" applyNumberFormat="1" applyFont="1" applyBorder="1" applyAlignment="1">
      <alignment horizontal="left" vertical="center"/>
    </xf>
    <xf numFmtId="181" fontId="10" fillId="0" borderId="17" xfId="0" applyNumberFormat="1" applyFont="1" applyBorder="1" applyAlignment="1">
      <alignment horizontal="left" vertical="center"/>
    </xf>
    <xf numFmtId="0" fontId="10" fillId="0" borderId="17" xfId="0" applyFont="1" applyBorder="1">
      <alignment vertical="center"/>
    </xf>
    <xf numFmtId="0" fontId="10" fillId="0" borderId="17" xfId="0" applyFont="1" applyBorder="1" applyAlignment="1">
      <alignment vertical="center" shrinkToFit="1"/>
    </xf>
    <xf numFmtId="0" fontId="32" fillId="0" borderId="46" xfId="0" applyFont="1" applyBorder="1" applyAlignment="1">
      <alignment horizontal="left" vertical="center" shrinkToFit="1"/>
    </xf>
    <xf numFmtId="0" fontId="10" fillId="0" borderId="46" xfId="0" applyFont="1" applyBorder="1" applyAlignment="1">
      <alignment horizontal="center" vertical="center" wrapText="1" shrinkToFit="1"/>
    </xf>
    <xf numFmtId="0" fontId="12" fillId="0" borderId="48" xfId="0" applyFont="1" applyBorder="1" applyAlignment="1">
      <alignment vertical="center" wrapText="1" shrinkToFit="1"/>
    </xf>
    <xf numFmtId="0" fontId="32" fillId="0" borderId="0" xfId="2" applyFont="1" applyAlignment="1">
      <alignment vertical="center"/>
    </xf>
    <xf numFmtId="49" fontId="32" fillId="0" borderId="0" xfId="2" applyNumberFormat="1" applyFont="1" applyFill="1">
      <alignment vertical="center"/>
    </xf>
    <xf numFmtId="0" fontId="4" fillId="0" borderId="0" xfId="4" applyFont="1" applyAlignment="1">
      <alignment horizontal="right" vertical="center"/>
    </xf>
    <xf numFmtId="0" fontId="4" fillId="0" borderId="0" xfId="0" applyFont="1" applyAlignment="1">
      <alignment horizontal="right" vertical="center" shrinkToFit="1"/>
    </xf>
    <xf numFmtId="0" fontId="10" fillId="0" borderId="0" xfId="0" applyFont="1" applyBorder="1" applyAlignment="1">
      <alignment horizontal="left" vertical="center" shrinkToFit="1"/>
    </xf>
    <xf numFmtId="0" fontId="40" fillId="0" borderId="0" xfId="5" applyFont="1"/>
    <xf numFmtId="0" fontId="40" fillId="0" borderId="0" xfId="5" applyFont="1" applyAlignment="1">
      <alignment vertical="top"/>
    </xf>
    <xf numFmtId="0" fontId="40" fillId="0" borderId="0" xfId="5" applyFont="1" applyAlignment="1">
      <alignment vertical="center"/>
    </xf>
    <xf numFmtId="0" fontId="40" fillId="0" borderId="0" xfId="5" applyFont="1" applyAlignment="1"/>
    <xf numFmtId="0" fontId="37" fillId="0" borderId="0" xfId="5" applyFont="1" applyAlignment="1">
      <alignment vertical="center"/>
    </xf>
    <xf numFmtId="0" fontId="39" fillId="0" borderId="0" xfId="5" applyFont="1"/>
    <xf numFmtId="0" fontId="40" fillId="14" borderId="0" xfId="5" applyFont="1" applyFill="1"/>
    <xf numFmtId="0" fontId="40" fillId="14" borderId="0" xfId="5" applyFont="1" applyFill="1" applyAlignment="1">
      <alignment vertical="top"/>
    </xf>
    <xf numFmtId="0" fontId="40" fillId="14" borderId="8" xfId="5" applyFont="1" applyFill="1" applyBorder="1" applyAlignment="1">
      <alignment horizontal="center" vertical="center"/>
    </xf>
    <xf numFmtId="0" fontId="40" fillId="14" borderId="49" xfId="5" applyFont="1" applyFill="1" applyBorder="1" applyAlignment="1">
      <alignment vertical="center"/>
    </xf>
    <xf numFmtId="0" fontId="40" fillId="14" borderId="50" xfId="5" applyFont="1" applyFill="1" applyBorder="1" applyAlignment="1"/>
    <xf numFmtId="0" fontId="40" fillId="15" borderId="51" xfId="5" applyFont="1" applyFill="1" applyBorder="1" applyAlignment="1">
      <alignment vertical="center"/>
    </xf>
    <xf numFmtId="0" fontId="37" fillId="15" borderId="52" xfId="5" applyFont="1" applyFill="1" applyBorder="1" applyAlignment="1">
      <alignment horizontal="left" vertical="center"/>
    </xf>
    <xf numFmtId="0" fontId="32" fillId="15" borderId="52" xfId="5" applyFont="1" applyFill="1" applyBorder="1" applyAlignment="1">
      <alignment horizontal="left" vertical="center"/>
    </xf>
    <xf numFmtId="0" fontId="40" fillId="14" borderId="0" xfId="5" applyFont="1" applyFill="1" applyAlignment="1">
      <alignment vertical="center"/>
    </xf>
    <xf numFmtId="0" fontId="40" fillId="15" borderId="53" xfId="5" applyFont="1" applyFill="1" applyBorder="1" applyAlignment="1">
      <alignment horizontal="center" vertical="center"/>
    </xf>
    <xf numFmtId="0" fontId="32" fillId="15" borderId="52" xfId="5" quotePrefix="1" applyFont="1" applyFill="1" applyBorder="1" applyAlignment="1">
      <alignment horizontal="right" vertical="center"/>
    </xf>
    <xf numFmtId="0" fontId="32" fillId="15" borderId="52" xfId="5" applyFont="1" applyFill="1" applyBorder="1" applyAlignment="1">
      <alignment vertical="center"/>
    </xf>
    <xf numFmtId="0" fontId="4" fillId="15" borderId="52" xfId="5" applyNumberFormat="1" applyFont="1" applyFill="1" applyBorder="1" applyAlignment="1">
      <alignment vertical="center"/>
    </xf>
    <xf numFmtId="49" fontId="32" fillId="15" borderId="52" xfId="5" applyNumberFormat="1" applyFont="1" applyFill="1" applyBorder="1" applyAlignment="1">
      <alignment vertical="center"/>
    </xf>
    <xf numFmtId="0" fontId="40" fillId="14" borderId="54" xfId="5" applyFont="1" applyFill="1" applyBorder="1"/>
    <xf numFmtId="0" fontId="40" fillId="14" borderId="55" xfId="5" applyFont="1" applyFill="1" applyBorder="1"/>
    <xf numFmtId="0" fontId="40" fillId="14" borderId="55" xfId="5" applyFont="1" applyFill="1" applyBorder="1" applyAlignment="1">
      <alignment vertical="center"/>
    </xf>
    <xf numFmtId="0" fontId="37" fillId="14" borderId="56" xfId="5" applyFont="1" applyFill="1" applyBorder="1" applyAlignment="1">
      <alignment vertical="center"/>
    </xf>
    <xf numFmtId="0" fontId="37" fillId="14" borderId="55" xfId="5" applyFont="1" applyFill="1" applyBorder="1" applyAlignment="1">
      <alignment vertical="center"/>
    </xf>
    <xf numFmtId="0" fontId="40" fillId="14" borderId="57" xfId="5" applyFont="1" applyFill="1" applyBorder="1" applyAlignment="1"/>
    <xf numFmtId="0" fontId="41" fillId="0" borderId="0" xfId="5" applyFont="1" applyAlignment="1">
      <alignment horizontal="left" indent="1"/>
    </xf>
    <xf numFmtId="0" fontId="39" fillId="14" borderId="0" xfId="5" applyFont="1" applyFill="1" applyAlignment="1">
      <alignment horizontal="center"/>
    </xf>
    <xf numFmtId="0" fontId="40" fillId="14" borderId="31" xfId="5" applyFont="1" applyFill="1" applyBorder="1" applyAlignment="1">
      <alignment horizontal="center" vertical="center"/>
    </xf>
    <xf numFmtId="0" fontId="40" fillId="14" borderId="58" xfId="5" applyFont="1" applyFill="1" applyBorder="1" applyAlignment="1">
      <alignment vertical="center"/>
    </xf>
    <xf numFmtId="0" fontId="40" fillId="15" borderId="59" xfId="5" applyFont="1" applyFill="1" applyBorder="1" applyAlignment="1">
      <alignment vertical="center"/>
    </xf>
    <xf numFmtId="0" fontId="37" fillId="15" borderId="60" xfId="5" applyFont="1" applyFill="1" applyBorder="1" applyAlignment="1">
      <alignment horizontal="left" vertical="center"/>
    </xf>
    <xf numFmtId="0" fontId="32" fillId="15" borderId="60" xfId="5" applyFont="1" applyFill="1" applyBorder="1" applyAlignment="1">
      <alignment horizontal="left" vertical="center"/>
    </xf>
    <xf numFmtId="0" fontId="40" fillId="15" borderId="61" xfId="5" applyFont="1" applyFill="1" applyBorder="1" applyAlignment="1">
      <alignment horizontal="center" vertical="center"/>
    </xf>
    <xf numFmtId="0" fontId="42" fillId="0" borderId="62" xfId="5" applyFont="1" applyBorder="1" applyAlignment="1">
      <alignment horizontal="right" vertical="center"/>
    </xf>
    <xf numFmtId="0" fontId="32" fillId="15" borderId="60" xfId="5" applyFont="1" applyFill="1" applyBorder="1" applyAlignment="1">
      <alignment vertical="center"/>
    </xf>
    <xf numFmtId="0" fontId="40" fillId="14" borderId="63" xfId="5" applyFont="1" applyFill="1" applyBorder="1"/>
    <xf numFmtId="0" fontId="40" fillId="0" borderId="0" xfId="5" applyFont="1" applyBorder="1"/>
    <xf numFmtId="0" fontId="40" fillId="14" borderId="0" xfId="5" applyFont="1" applyFill="1" applyBorder="1"/>
    <xf numFmtId="0" fontId="40" fillId="15" borderId="64" xfId="5" applyFont="1" applyFill="1" applyBorder="1" applyAlignment="1">
      <alignment horizontal="center" vertical="center" wrapText="1"/>
    </xf>
    <xf numFmtId="0" fontId="40" fillId="15" borderId="65" xfId="5" applyFont="1" applyFill="1" applyBorder="1" applyAlignment="1">
      <alignment horizontal="center" vertical="center" shrinkToFit="1"/>
    </xf>
    <xf numFmtId="0" fontId="40" fillId="15" borderId="66" xfId="5" applyFont="1" applyFill="1" applyBorder="1" applyAlignment="1">
      <alignment horizontal="center" vertical="center"/>
    </xf>
    <xf numFmtId="0" fontId="37" fillId="15" borderId="67" xfId="5" applyFont="1" applyFill="1" applyBorder="1" applyAlignment="1">
      <alignment vertical="center"/>
    </xf>
    <xf numFmtId="0" fontId="40" fillId="14" borderId="59" xfId="5" applyFont="1" applyFill="1" applyBorder="1" applyAlignment="1">
      <alignment vertical="center"/>
    </xf>
    <xf numFmtId="0" fontId="40" fillId="15" borderId="68" xfId="5" applyFont="1" applyFill="1" applyBorder="1" applyAlignment="1" applyProtection="1">
      <alignment horizontal="center" vertical="center" wrapText="1"/>
      <protection locked="0"/>
    </xf>
    <xf numFmtId="0" fontId="40" fillId="15" borderId="66" xfId="5" applyFont="1" applyFill="1" applyBorder="1" applyAlignment="1" applyProtection="1">
      <alignment horizontal="center" vertical="center" wrapText="1"/>
      <protection locked="0"/>
    </xf>
    <xf numFmtId="0" fontId="37" fillId="15" borderId="67" xfId="5" applyFont="1" applyFill="1" applyBorder="1" applyAlignment="1" applyProtection="1">
      <alignment vertical="center"/>
      <protection locked="0"/>
    </xf>
    <xf numFmtId="0" fontId="40" fillId="14" borderId="69" xfId="5" applyFont="1" applyFill="1" applyBorder="1" applyAlignment="1"/>
    <xf numFmtId="0" fontId="37" fillId="0" borderId="0" xfId="5" applyFont="1" applyAlignment="1">
      <alignment horizontal="left" wrapText="1"/>
    </xf>
    <xf numFmtId="0" fontId="43" fillId="14" borderId="0" xfId="5" applyFont="1" applyFill="1"/>
    <xf numFmtId="0" fontId="32" fillId="15" borderId="70" xfId="5" quotePrefix="1" applyFont="1" applyFill="1" applyBorder="1" applyAlignment="1">
      <alignment horizontal="right" vertical="center"/>
    </xf>
    <xf numFmtId="0" fontId="40" fillId="15" borderId="71" xfId="5" applyFont="1" applyFill="1" applyBorder="1" applyAlignment="1">
      <alignment horizontal="center" vertical="center" wrapText="1"/>
    </xf>
    <xf numFmtId="0" fontId="40" fillId="15" borderId="72" xfId="5" applyFont="1" applyFill="1" applyBorder="1" applyAlignment="1">
      <alignment horizontal="center" vertical="center" shrinkToFit="1"/>
    </xf>
    <xf numFmtId="0" fontId="40" fillId="15" borderId="18" xfId="5" applyFont="1" applyFill="1" applyBorder="1" applyAlignment="1">
      <alignment horizontal="center" vertical="center"/>
    </xf>
    <xf numFmtId="0" fontId="37" fillId="15" borderId="73" xfId="5" applyFont="1" applyFill="1" applyBorder="1" applyAlignment="1">
      <alignment vertical="center"/>
    </xf>
    <xf numFmtId="0" fontId="40" fillId="15" borderId="40" xfId="5" applyFont="1" applyFill="1" applyBorder="1" applyAlignment="1" applyProtection="1">
      <alignment horizontal="center" vertical="center" wrapText="1"/>
      <protection locked="0"/>
    </xf>
    <xf numFmtId="0" fontId="40" fillId="15" borderId="18" xfId="5" applyFont="1" applyFill="1" applyBorder="1" applyAlignment="1" applyProtection="1">
      <alignment horizontal="center" vertical="center" wrapText="1"/>
      <protection locked="0"/>
    </xf>
    <xf numFmtId="0" fontId="37" fillId="15" borderId="73" xfId="5" applyFont="1" applyFill="1" applyBorder="1" applyAlignment="1" applyProtection="1">
      <alignment vertical="center"/>
      <protection locked="0"/>
    </xf>
    <xf numFmtId="0" fontId="11" fillId="0" borderId="0" xfId="5" applyFont="1" applyAlignment="1">
      <alignment wrapText="1"/>
    </xf>
    <xf numFmtId="0" fontId="13" fillId="14" borderId="0" xfId="5" applyFont="1" applyFill="1"/>
    <xf numFmtId="0" fontId="40" fillId="15" borderId="74" xfId="5" applyFont="1" applyFill="1" applyBorder="1" applyAlignment="1">
      <alignment horizontal="center" vertical="center"/>
    </xf>
    <xf numFmtId="0" fontId="42" fillId="0" borderId="75" xfId="5" applyFont="1" applyBorder="1" applyAlignment="1">
      <alignment horizontal="right" vertical="center"/>
    </xf>
    <xf numFmtId="0" fontId="40" fillId="15" borderId="61" xfId="5" applyFont="1" applyFill="1" applyBorder="1" applyAlignment="1">
      <alignment vertical="center"/>
    </xf>
    <xf numFmtId="0" fontId="32" fillId="15" borderId="20" xfId="0" applyFont="1" applyFill="1" applyBorder="1" applyAlignment="1">
      <alignment vertical="center"/>
    </xf>
    <xf numFmtId="0" fontId="42" fillId="0" borderId="62" xfId="5" applyFont="1" applyBorder="1" applyAlignment="1">
      <alignment vertical="center"/>
    </xf>
    <xf numFmtId="0" fontId="1" fillId="0" borderId="31" xfId="5" applyFont="1" applyBorder="1" applyAlignment="1">
      <alignment horizontal="center" vertical="center"/>
    </xf>
    <xf numFmtId="0" fontId="32" fillId="15" borderId="70" xfId="5" applyFont="1" applyFill="1" applyBorder="1" applyAlignment="1">
      <alignment vertical="center"/>
    </xf>
    <xf numFmtId="0" fontId="40" fillId="15" borderId="74" xfId="5" applyFont="1" applyFill="1" applyBorder="1" applyAlignment="1">
      <alignment vertical="center"/>
    </xf>
    <xf numFmtId="0" fontId="42" fillId="0" borderId="75" xfId="5" applyFont="1" applyBorder="1" applyAlignment="1">
      <alignment vertical="center"/>
    </xf>
    <xf numFmtId="0" fontId="40" fillId="15" borderId="76" xfId="5" applyFont="1" applyFill="1" applyBorder="1" applyAlignment="1">
      <alignment vertical="center"/>
    </xf>
    <xf numFmtId="0" fontId="1" fillId="0" borderId="17" xfId="5" applyFont="1" applyBorder="1" applyAlignment="1">
      <alignment horizontal="center" vertical="center"/>
    </xf>
    <xf numFmtId="0" fontId="40" fillId="14" borderId="77" xfId="5" applyFont="1" applyFill="1" applyBorder="1" applyAlignment="1">
      <alignment vertical="center"/>
    </xf>
    <xf numFmtId="0" fontId="40" fillId="15" borderId="59" xfId="5" applyFont="1" applyFill="1" applyBorder="1" applyAlignment="1">
      <alignment horizontal="center" vertical="center"/>
    </xf>
    <xf numFmtId="0" fontId="40" fillId="14" borderId="17" xfId="5" applyFont="1" applyFill="1" applyBorder="1" applyAlignment="1">
      <alignment horizontal="center" vertical="center"/>
    </xf>
    <xf numFmtId="0" fontId="40" fillId="15" borderId="53" xfId="5" applyFont="1" applyFill="1" applyBorder="1" applyAlignment="1">
      <alignment horizontal="left" vertical="center" wrapText="1"/>
    </xf>
    <xf numFmtId="0" fontId="40" fillId="15" borderId="52" xfId="5" applyFont="1" applyFill="1" applyBorder="1" applyAlignment="1">
      <alignment vertical="center"/>
    </xf>
    <xf numFmtId="0" fontId="40" fillId="15" borderId="71" xfId="5" applyFont="1" applyFill="1" applyBorder="1" applyAlignment="1">
      <alignment horizontal="center" vertical="center"/>
    </xf>
    <xf numFmtId="0" fontId="40" fillId="15" borderId="40" xfId="5" applyFont="1" applyFill="1" applyBorder="1" applyAlignment="1">
      <alignment vertical="center"/>
    </xf>
    <xf numFmtId="0" fontId="40" fillId="15" borderId="18" xfId="5" applyFont="1" applyFill="1" applyBorder="1" applyAlignment="1">
      <alignment vertical="center"/>
    </xf>
    <xf numFmtId="0" fontId="44" fillId="15" borderId="61" xfId="5" applyFont="1" applyFill="1" applyBorder="1" applyAlignment="1">
      <alignment horizontal="center" vertical="center" wrapText="1"/>
    </xf>
    <xf numFmtId="0" fontId="1" fillId="0" borderId="60" xfId="5" applyFont="1" applyBorder="1" applyAlignment="1">
      <alignment vertical="center"/>
    </xf>
    <xf numFmtId="0" fontId="44" fillId="15" borderId="78" xfId="5" applyFont="1" applyFill="1" applyBorder="1" applyAlignment="1">
      <alignment horizontal="center" vertical="center" wrapText="1"/>
    </xf>
    <xf numFmtId="0" fontId="1" fillId="0" borderId="79" xfId="5" applyFont="1" applyBorder="1" applyAlignment="1">
      <alignment vertical="center"/>
    </xf>
    <xf numFmtId="0" fontId="40" fillId="14" borderId="31" xfId="5" applyFont="1" applyFill="1" applyBorder="1" applyAlignment="1">
      <alignment vertical="center"/>
    </xf>
    <xf numFmtId="0" fontId="40" fillId="14" borderId="80" xfId="5" applyFont="1" applyFill="1" applyBorder="1" applyAlignment="1">
      <alignment vertical="center"/>
    </xf>
    <xf numFmtId="0" fontId="40" fillId="14" borderId="58" xfId="5" applyFont="1" applyFill="1" applyBorder="1" applyAlignment="1">
      <alignment horizontal="right" vertical="center"/>
    </xf>
    <xf numFmtId="0" fontId="40" fillId="15" borderId="40" xfId="5" applyFont="1" applyFill="1" applyBorder="1" applyAlignment="1" applyProtection="1">
      <alignment horizontal="center" vertical="center"/>
      <protection locked="0"/>
    </xf>
    <xf numFmtId="0" fontId="40" fillId="15" borderId="18" xfId="5" applyFont="1" applyFill="1" applyBorder="1" applyAlignment="1" applyProtection="1">
      <alignment horizontal="center" vertical="center"/>
      <protection locked="0"/>
    </xf>
    <xf numFmtId="0" fontId="40" fillId="15" borderId="81" xfId="5" applyFont="1" applyFill="1" applyBorder="1" applyAlignment="1">
      <alignment horizontal="center" vertical="center" wrapText="1"/>
    </xf>
    <xf numFmtId="0" fontId="40" fillId="15" borderId="82" xfId="5" applyFont="1" applyFill="1" applyBorder="1" applyAlignment="1">
      <alignment horizontal="center" vertical="center" shrinkToFit="1"/>
    </xf>
    <xf numFmtId="0" fontId="40" fillId="15" borderId="83" xfId="5" applyFont="1" applyFill="1" applyBorder="1" applyAlignment="1">
      <alignment vertical="center"/>
    </xf>
    <xf numFmtId="0" fontId="32" fillId="15" borderId="75" xfId="5" applyFont="1" applyFill="1" applyBorder="1" applyAlignment="1">
      <alignment vertical="center"/>
    </xf>
    <xf numFmtId="0" fontId="40" fillId="15" borderId="78" xfId="5" applyFont="1" applyFill="1" applyBorder="1" applyAlignment="1">
      <alignment horizontal="center" vertical="center"/>
    </xf>
    <xf numFmtId="0" fontId="40" fillId="15" borderId="84" xfId="5" applyFont="1" applyFill="1" applyBorder="1" applyAlignment="1">
      <alignment vertical="center"/>
    </xf>
    <xf numFmtId="0" fontId="40" fillId="15" borderId="85" xfId="5" applyFont="1" applyFill="1" applyBorder="1" applyAlignment="1">
      <alignment vertical="center"/>
    </xf>
    <xf numFmtId="0" fontId="40" fillId="15" borderId="86" xfId="5" applyFont="1" applyFill="1" applyBorder="1" applyAlignment="1">
      <alignment vertical="center"/>
    </xf>
    <xf numFmtId="0" fontId="40" fillId="14" borderId="18" xfId="5" applyFont="1" applyFill="1" applyBorder="1"/>
    <xf numFmtId="0" fontId="40" fillId="14" borderId="40" xfId="5" applyFont="1" applyFill="1" applyBorder="1"/>
    <xf numFmtId="0" fontId="40" fillId="14" borderId="59" xfId="5" applyFont="1" applyFill="1" applyBorder="1" applyAlignment="1"/>
    <xf numFmtId="0" fontId="32" fillId="15" borderId="20" xfId="0" applyFont="1" applyFill="1" applyBorder="1" applyAlignment="1">
      <alignment horizontal="center" vertical="center"/>
    </xf>
    <xf numFmtId="0" fontId="40" fillId="14" borderId="87" xfId="5" applyFont="1" applyFill="1" applyBorder="1" applyAlignment="1">
      <alignment horizontal="center" vertical="center"/>
    </xf>
    <xf numFmtId="0" fontId="40" fillId="14" borderId="88" xfId="5" applyFont="1" applyFill="1" applyBorder="1" applyAlignment="1">
      <alignment vertical="center"/>
    </xf>
    <xf numFmtId="0" fontId="32" fillId="15" borderId="60" xfId="0" applyFont="1" applyFill="1" applyBorder="1" applyAlignment="1">
      <alignment horizontal="center" vertical="center"/>
    </xf>
    <xf numFmtId="0" fontId="40" fillId="14" borderId="89" xfId="5" applyFont="1" applyFill="1" applyBorder="1" applyAlignment="1">
      <alignment vertical="center"/>
    </xf>
    <xf numFmtId="0" fontId="40" fillId="14" borderId="90" xfId="5" applyFont="1" applyFill="1" applyBorder="1" applyAlignment="1">
      <alignment vertical="center"/>
    </xf>
    <xf numFmtId="0" fontId="40" fillId="15" borderId="78" xfId="5" applyFont="1" applyFill="1" applyBorder="1" applyAlignment="1">
      <alignment vertical="center"/>
    </xf>
    <xf numFmtId="0" fontId="40" fillId="15" borderId="53" xfId="5" applyFont="1" applyFill="1" applyBorder="1" applyAlignment="1">
      <alignment vertical="center"/>
    </xf>
    <xf numFmtId="176" fontId="40" fillId="15" borderId="52" xfId="5" applyNumberFormat="1" applyFont="1" applyFill="1" applyBorder="1" applyAlignment="1">
      <alignment vertical="center"/>
    </xf>
    <xf numFmtId="0" fontId="40" fillId="15" borderId="91" xfId="5" applyFont="1" applyFill="1" applyBorder="1" applyAlignment="1">
      <alignment vertical="center"/>
    </xf>
    <xf numFmtId="0" fontId="32" fillId="15" borderId="79" xfId="0" applyFont="1" applyFill="1" applyBorder="1" applyAlignment="1">
      <alignment horizontal="center" vertical="center"/>
    </xf>
    <xf numFmtId="0" fontId="40" fillId="14" borderId="92" xfId="5" applyFont="1" applyFill="1" applyBorder="1" applyAlignment="1">
      <alignment vertical="center"/>
    </xf>
    <xf numFmtId="0" fontId="40" fillId="15" borderId="60" xfId="5" applyNumberFormat="1" applyFont="1" applyFill="1" applyBorder="1" applyAlignment="1">
      <alignment vertical="center"/>
    </xf>
    <xf numFmtId="0" fontId="40" fillId="0" borderId="87" xfId="5" applyFont="1" applyFill="1" applyBorder="1" applyAlignment="1">
      <alignment vertical="center"/>
    </xf>
    <xf numFmtId="0" fontId="32" fillId="0" borderId="93" xfId="5" applyFont="1" applyFill="1" applyBorder="1" applyAlignment="1">
      <alignment vertical="center"/>
    </xf>
    <xf numFmtId="0" fontId="40" fillId="14" borderId="94" xfId="5" applyFont="1" applyFill="1" applyBorder="1" applyAlignment="1">
      <alignment vertical="center"/>
    </xf>
    <xf numFmtId="0" fontId="40" fillId="14" borderId="18" xfId="5" applyFont="1" applyFill="1" applyBorder="1" applyAlignment="1"/>
    <xf numFmtId="0" fontId="1" fillId="0" borderId="31" xfId="5" applyFont="1" applyBorder="1" applyAlignment="1">
      <alignment vertical="center"/>
    </xf>
    <xf numFmtId="0" fontId="42" fillId="0" borderId="95" xfId="5" applyFont="1" applyFill="1" applyBorder="1" applyAlignment="1">
      <alignment vertical="center"/>
    </xf>
    <xf numFmtId="0" fontId="40" fillId="14" borderId="0" xfId="5" applyFont="1" applyFill="1" applyBorder="1" applyAlignment="1">
      <alignment shrinkToFit="1"/>
    </xf>
    <xf numFmtId="176" fontId="40" fillId="14" borderId="0" xfId="5" applyNumberFormat="1" applyFont="1" applyFill="1" applyBorder="1" applyAlignment="1"/>
    <xf numFmtId="0" fontId="40" fillId="14" borderId="0" xfId="5" applyFont="1" applyFill="1" applyAlignment="1"/>
    <xf numFmtId="0" fontId="32" fillId="0" borderId="90" xfId="5" applyFont="1" applyFill="1" applyBorder="1" applyAlignment="1">
      <alignment vertical="center"/>
    </xf>
    <xf numFmtId="0" fontId="40" fillId="14" borderId="96" xfId="5" applyFont="1" applyFill="1" applyBorder="1" applyAlignment="1">
      <alignment vertical="center"/>
    </xf>
    <xf numFmtId="0" fontId="40" fillId="15" borderId="47" xfId="5" applyFont="1" applyFill="1" applyBorder="1" applyAlignment="1">
      <alignment horizontal="center" vertical="center"/>
    </xf>
    <xf numFmtId="0" fontId="37" fillId="15" borderId="97" xfId="5" applyFont="1" applyFill="1" applyBorder="1" applyAlignment="1">
      <alignment vertical="center"/>
    </xf>
    <xf numFmtId="0" fontId="37" fillId="15" borderId="97" xfId="5" applyFont="1" applyFill="1" applyBorder="1" applyAlignment="1" applyProtection="1">
      <alignment vertical="center"/>
      <protection locked="0"/>
    </xf>
    <xf numFmtId="0" fontId="40" fillId="14" borderId="0" xfId="5" applyFont="1" applyFill="1" applyBorder="1" applyAlignment="1"/>
    <xf numFmtId="0" fontId="42" fillId="0" borderId="80" xfId="5" applyFont="1" applyFill="1" applyBorder="1" applyAlignment="1">
      <alignment vertical="center"/>
    </xf>
    <xf numFmtId="0" fontId="40" fillId="15" borderId="76" xfId="5" applyFont="1" applyFill="1" applyBorder="1" applyAlignment="1">
      <alignment horizontal="center" vertical="center"/>
    </xf>
    <xf numFmtId="0" fontId="37" fillId="15" borderId="20" xfId="5" applyFont="1" applyFill="1" applyBorder="1" applyAlignment="1">
      <alignment vertical="center"/>
    </xf>
    <xf numFmtId="0" fontId="37" fillId="15" borderId="20" xfId="5" applyFont="1" applyFill="1" applyBorder="1" applyAlignment="1" applyProtection="1">
      <alignment vertical="center"/>
      <protection locked="0"/>
    </xf>
    <xf numFmtId="0" fontId="1" fillId="0" borderId="61" xfId="5" applyFont="1" applyBorder="1" applyAlignment="1">
      <alignment horizontal="center" vertical="center"/>
    </xf>
    <xf numFmtId="0" fontId="41" fillId="0" borderId="60" xfId="5" applyFont="1" applyBorder="1" applyAlignment="1">
      <alignment vertical="center"/>
    </xf>
    <xf numFmtId="0" fontId="41" fillId="0" borderId="60" xfId="5" applyFont="1" applyBorder="1" applyAlignment="1" applyProtection="1">
      <alignment vertical="center"/>
      <protection locked="0"/>
    </xf>
    <xf numFmtId="0" fontId="1" fillId="0" borderId="17" xfId="5" applyFont="1" applyBorder="1" applyAlignment="1">
      <alignment vertical="center"/>
    </xf>
    <xf numFmtId="0" fontId="42" fillId="0" borderId="17" xfId="5" applyFont="1" applyFill="1" applyBorder="1" applyAlignment="1">
      <alignment vertical="center"/>
    </xf>
    <xf numFmtId="0" fontId="40" fillId="14" borderId="0" xfId="5" applyFont="1" applyFill="1" applyBorder="1" applyAlignment="1">
      <alignment horizontal="center" vertical="center" wrapText="1"/>
    </xf>
    <xf numFmtId="0" fontId="40" fillId="14" borderId="98" xfId="5" applyFont="1" applyFill="1" applyBorder="1" applyAlignment="1">
      <alignment horizontal="center" vertical="center" wrapText="1"/>
    </xf>
    <xf numFmtId="0" fontId="40" fillId="0" borderId="31" xfId="5" applyFont="1" applyFill="1" applyBorder="1" applyAlignment="1">
      <alignment vertical="center"/>
    </xf>
    <xf numFmtId="0" fontId="32" fillId="0" borderId="31" xfId="5" applyFont="1" applyFill="1" applyBorder="1" applyAlignment="1">
      <alignment vertical="center"/>
    </xf>
    <xf numFmtId="0" fontId="1" fillId="0" borderId="74" xfId="5" applyFont="1" applyBorder="1" applyAlignment="1">
      <alignment horizontal="center" vertical="center"/>
    </xf>
    <xf numFmtId="0" fontId="41" fillId="0" borderId="75" xfId="5" applyFont="1" applyBorder="1" applyAlignment="1">
      <alignment vertical="center"/>
    </xf>
    <xf numFmtId="0" fontId="41" fillId="0" borderId="75" xfId="5" applyFont="1" applyBorder="1" applyAlignment="1" applyProtection="1">
      <alignment vertical="center"/>
      <protection locked="0"/>
    </xf>
    <xf numFmtId="0" fontId="40" fillId="14" borderId="40" xfId="5" applyFont="1" applyFill="1" applyBorder="1" applyAlignment="1"/>
    <xf numFmtId="0" fontId="40" fillId="15" borderId="76" xfId="5" applyFont="1" applyFill="1" applyBorder="1" applyAlignment="1">
      <alignment horizontal="center" vertical="center" shrinkToFit="1"/>
    </xf>
    <xf numFmtId="0" fontId="37" fillId="15" borderId="99" xfId="5" applyFont="1" applyFill="1" applyBorder="1" applyAlignment="1">
      <alignment vertical="center" shrinkToFit="1"/>
    </xf>
    <xf numFmtId="0" fontId="37" fillId="15" borderId="99" xfId="5" applyFont="1" applyFill="1" applyBorder="1" applyAlignment="1" applyProtection="1">
      <alignment vertical="center"/>
      <protection locked="0"/>
    </xf>
    <xf numFmtId="0" fontId="40" fillId="15" borderId="61" xfId="5" applyFont="1" applyFill="1" applyBorder="1" applyAlignment="1">
      <alignment horizontal="center" vertical="center" shrinkToFit="1"/>
    </xf>
    <xf numFmtId="0" fontId="37" fillId="15" borderId="89" xfId="5" applyFont="1" applyFill="1" applyBorder="1" applyAlignment="1">
      <alignment vertical="center" shrinkToFit="1"/>
    </xf>
    <xf numFmtId="0" fontId="37" fillId="15" borderId="89" xfId="5" applyFont="1" applyFill="1" applyBorder="1" applyAlignment="1" applyProtection="1">
      <alignment vertical="center"/>
      <protection locked="0"/>
    </xf>
    <xf numFmtId="0" fontId="40" fillId="14" borderId="100" xfId="5" applyFont="1" applyFill="1" applyBorder="1" applyAlignment="1"/>
    <xf numFmtId="58" fontId="40" fillId="14" borderId="0" xfId="5" applyNumberFormat="1" applyFont="1" applyFill="1" applyAlignment="1">
      <alignment horizontal="center"/>
    </xf>
    <xf numFmtId="0" fontId="37" fillId="14" borderId="0" xfId="5" applyFont="1" applyFill="1"/>
    <xf numFmtId="0" fontId="40" fillId="15" borderId="79" xfId="5" applyNumberFormat="1" applyFont="1" applyFill="1" applyBorder="1" applyAlignment="1">
      <alignment vertical="center"/>
    </xf>
    <xf numFmtId="0" fontId="1" fillId="0" borderId="98" xfId="5" applyFont="1" applyBorder="1" applyAlignment="1">
      <alignment vertical="center"/>
    </xf>
    <xf numFmtId="0" fontId="1" fillId="0" borderId="0" xfId="5" applyFont="1" applyAlignment="1">
      <alignment vertical="center"/>
    </xf>
    <xf numFmtId="0" fontId="37" fillId="14" borderId="0" xfId="5" applyFont="1" applyFill="1" applyAlignment="1">
      <alignment vertical="top"/>
    </xf>
    <xf numFmtId="0" fontId="40" fillId="15" borderId="88" xfId="5" applyFont="1" applyFill="1" applyBorder="1" applyAlignment="1" applyProtection="1">
      <alignment vertical="center"/>
      <protection locked="0"/>
    </xf>
    <xf numFmtId="0" fontId="40" fillId="15" borderId="89" xfId="5" applyFont="1" applyFill="1" applyBorder="1" applyAlignment="1" applyProtection="1">
      <alignment vertical="center"/>
      <protection locked="0"/>
    </xf>
    <xf numFmtId="0" fontId="40" fillId="15" borderId="78" xfId="5" applyFont="1" applyFill="1" applyBorder="1" applyAlignment="1">
      <alignment horizontal="center" vertical="center" shrinkToFit="1"/>
    </xf>
    <xf numFmtId="0" fontId="37" fillId="15" borderId="101" xfId="5" applyFont="1" applyFill="1" applyBorder="1" applyAlignment="1">
      <alignment vertical="center" shrinkToFit="1"/>
    </xf>
    <xf numFmtId="0" fontId="37" fillId="15" borderId="70" xfId="5" applyFont="1" applyFill="1" applyBorder="1" applyAlignment="1" applyProtection="1">
      <alignment vertical="center"/>
      <protection locked="0"/>
    </xf>
    <xf numFmtId="0" fontId="40" fillId="14" borderId="102" xfId="5" applyFont="1" applyFill="1" applyBorder="1" applyAlignment="1">
      <alignment horizontal="center" vertical="center" shrinkToFit="1"/>
    </xf>
    <xf numFmtId="0" fontId="37" fillId="14" borderId="102" xfId="5" applyFont="1" applyFill="1" applyBorder="1" applyAlignment="1">
      <alignment vertical="center"/>
    </xf>
    <xf numFmtId="0" fontId="37" fillId="14" borderId="40" xfId="5" applyFont="1" applyFill="1" applyBorder="1"/>
    <xf numFmtId="0" fontId="37" fillId="14" borderId="0" xfId="5" applyFont="1" applyFill="1" applyBorder="1" applyAlignment="1">
      <alignment vertical="center"/>
    </xf>
    <xf numFmtId="0" fontId="13" fillId="14" borderId="18" xfId="5" applyFont="1" applyFill="1" applyBorder="1"/>
    <xf numFmtId="0" fontId="40" fillId="15" borderId="103" xfId="5" applyFont="1" applyFill="1" applyBorder="1" applyAlignment="1">
      <alignment vertical="center"/>
    </xf>
    <xf numFmtId="0" fontId="37" fillId="15" borderId="79" xfId="5" applyFont="1" applyFill="1" applyBorder="1" applyAlignment="1">
      <alignment horizontal="left" vertical="center"/>
    </xf>
    <xf numFmtId="0" fontId="40" fillId="14" borderId="104" xfId="5" applyFont="1" applyFill="1" applyBorder="1"/>
    <xf numFmtId="0" fontId="40" fillId="14" borderId="105" xfId="5" applyFont="1" applyFill="1" applyBorder="1"/>
    <xf numFmtId="0" fontId="40" fillId="14" borderId="105" xfId="5" applyFont="1" applyFill="1" applyBorder="1" applyAlignment="1">
      <alignment vertical="center"/>
    </xf>
    <xf numFmtId="0" fontId="37" fillId="14" borderId="105" xfId="5" applyFont="1" applyFill="1" applyBorder="1" applyAlignment="1">
      <alignment vertical="center"/>
    </xf>
    <xf numFmtId="0" fontId="40" fillId="14" borderId="106" xfId="5" applyFont="1" applyFill="1" applyBorder="1" applyAlignment="1"/>
    <xf numFmtId="0" fontId="40" fillId="0" borderId="18" xfId="5" applyFont="1" applyBorder="1"/>
    <xf numFmtId="0" fontId="37" fillId="14" borderId="18" xfId="5" applyFont="1" applyFill="1" applyBorder="1"/>
    <xf numFmtId="0" fontId="32" fillId="15" borderId="79" xfId="5" applyFont="1" applyFill="1" applyBorder="1" applyAlignment="1">
      <alignment horizontal="left" vertical="center"/>
    </xf>
    <xf numFmtId="0" fontId="40" fillId="15" borderId="101" xfId="5" applyFont="1" applyFill="1" applyBorder="1" applyAlignment="1" applyProtection="1">
      <alignment vertical="center"/>
      <protection locked="0"/>
    </xf>
    <xf numFmtId="0" fontId="40" fillId="0" borderId="59" xfId="5" applyFont="1" applyBorder="1" applyAlignment="1"/>
    <xf numFmtId="0" fontId="32" fillId="15" borderId="79" xfId="5" applyFont="1" applyFill="1" applyBorder="1" applyAlignment="1">
      <alignment vertical="center"/>
    </xf>
    <xf numFmtId="185" fontId="40" fillId="0" borderId="0" xfId="5" applyNumberFormat="1" applyFont="1"/>
    <xf numFmtId="185" fontId="40" fillId="0" borderId="0" xfId="5" applyNumberFormat="1" applyFont="1" applyAlignment="1">
      <alignment vertical="top"/>
    </xf>
    <xf numFmtId="185" fontId="40" fillId="0" borderId="0" xfId="5" applyNumberFormat="1" applyFont="1" applyAlignment="1">
      <alignment vertical="center"/>
    </xf>
    <xf numFmtId="185" fontId="40" fillId="0" borderId="0" xfId="5" applyNumberFormat="1" applyFont="1" applyAlignment="1"/>
    <xf numFmtId="185" fontId="37" fillId="0" borderId="0" xfId="5" applyNumberFormat="1" applyFont="1" applyAlignment="1">
      <alignment vertical="center"/>
    </xf>
    <xf numFmtId="0" fontId="13" fillId="0" borderId="0" xfId="2" applyFont="1" applyProtection="1">
      <alignment vertical="center"/>
      <protection locked="0"/>
    </xf>
    <xf numFmtId="0" fontId="13" fillId="0" borderId="0" xfId="2" applyFont="1" applyAlignment="1">
      <alignment vertical="center" wrapText="1" shrinkToFit="1"/>
    </xf>
    <xf numFmtId="0" fontId="12" fillId="0" borderId="0" xfId="0" applyFont="1" applyAlignment="1">
      <alignment horizontal="left" vertical="top"/>
    </xf>
    <xf numFmtId="0" fontId="13" fillId="0" borderId="0" xfId="2" applyFont="1" applyBorder="1" applyAlignment="1">
      <alignment vertical="center" wrapText="1" shrinkToFit="1"/>
    </xf>
    <xf numFmtId="0" fontId="13" fillId="0" borderId="0" xfId="2" applyFont="1" applyBorder="1" applyAlignment="1">
      <alignment vertical="center" shrinkToFit="1"/>
    </xf>
    <xf numFmtId="181" fontId="13" fillId="0" borderId="0" xfId="2" applyNumberFormat="1" applyFont="1" applyAlignment="1">
      <alignment horizontal="distributed" vertical="center"/>
    </xf>
  </cellXfs>
  <cellStyles count="8">
    <cellStyle name="桁区切り 2" xfId="1"/>
    <cellStyle name="標準" xfId="0" builtinId="0"/>
    <cellStyle name="標準 2" xfId="2"/>
    <cellStyle name="標準_登録簿＆詳細情報（H22.5.19～）" xfId="3"/>
    <cellStyle name="標準_補助対象工事チェックリスト" xfId="4"/>
    <cellStyle name="標準_（様式１）口座振替による支払及びファクスによる口座振替通知登録申出書（補助金等手続用）" xfId="5"/>
    <cellStyle name="桁区切り" xfId="6" builtinId="6"/>
    <cellStyle name="ハイパーリンク" xfId="7" builtinId="8"/>
  </cellStyles>
  <dxfs count="60">
    <dxf>
      <font>
        <color theme="0"/>
      </font>
      <fill>
        <patternFill patternType="none">
          <bgColor auto="1"/>
        </patternFill>
      </fill>
    </dxf>
    <dxf>
      <fill>
        <patternFill patternType="solid">
          <bgColor theme="0" tint="-0.25"/>
        </patternFill>
      </fill>
    </dxf>
    <dxf>
      <fill>
        <patternFill patternType="solid">
          <bgColor theme="7" tint="0.6"/>
        </patternFill>
      </fill>
    </dxf>
    <dxf>
      <fill>
        <patternFill patternType="solid">
          <bgColor theme="5" tint="0.8"/>
        </patternFill>
      </fill>
    </dxf>
    <dxf>
      <fill>
        <patternFill patternType="solid">
          <bgColor theme="5" tint="0.8"/>
        </patternFill>
      </fill>
    </dxf>
    <dxf>
      <fill>
        <patternFill patternType="solid">
          <bgColor theme="7" tint="0.6"/>
        </patternFill>
      </fill>
    </dxf>
    <dxf>
      <fill>
        <patternFill patternType="solid">
          <bgColor theme="0"/>
        </patternFill>
      </fill>
    </dxf>
    <dxf>
      <fill>
        <patternFill patternType="solid">
          <bgColor theme="0" tint="-0.25"/>
        </patternFill>
      </fill>
    </dxf>
    <dxf>
      <fill>
        <patternFill patternType="solid">
          <bgColor theme="9" tint="0.8"/>
        </patternFill>
      </fill>
    </dxf>
    <dxf>
      <fill>
        <patternFill patternType="solid">
          <bgColor theme="5" tint="0.8"/>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solid">
          <bgColor theme="0"/>
        </patternFill>
      </fill>
    </dxf>
    <dxf>
      <fill>
        <patternFill patternType="solid">
          <bgColor theme="0" tint="-0.25"/>
        </patternFill>
      </fill>
    </dxf>
    <dxf>
      <fill>
        <patternFill patternType="solid">
          <bgColor theme="0" tint="-0.25"/>
        </patternFill>
      </fill>
    </dxf>
    <dxf>
      <fill>
        <patternFill patternType="solid">
          <bgColor theme="5" tint="0.8"/>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tint="-0.25"/>
        </patternFill>
      </fill>
    </dxf>
    <dxf>
      <fill>
        <patternFill patternType="solid">
          <bgColor theme="7" tint="0.6"/>
        </patternFill>
      </fill>
    </dxf>
    <dxf>
      <fill>
        <patternFill patternType="solid">
          <bgColor theme="5" tint="0.8"/>
        </patternFill>
      </fill>
    </dxf>
    <dxf>
      <fill>
        <patternFill patternType="none">
          <bgColor auto="1"/>
        </patternFill>
      </fill>
    </dxf>
    <dxf>
      <fill>
        <patternFill patternType="solid">
          <bgColor theme="5" tint="0.8"/>
        </patternFill>
      </fill>
    </dxf>
    <dxf>
      <fill>
        <patternFill patternType="solid">
          <bgColor theme="7" tint="0.6"/>
        </patternFill>
      </fill>
    </dxf>
    <dxf>
      <fill>
        <patternFill patternType="solid">
          <bgColor theme="0"/>
        </patternFill>
      </fill>
    </dxf>
    <dxf>
      <fill>
        <patternFill patternType="solid">
          <bgColor theme="0" tint="-0.25"/>
        </patternFill>
      </fill>
    </dxf>
    <dxf>
      <fill>
        <patternFill patternType="solid">
          <bgColor theme="9" tint="0.8"/>
        </patternFill>
      </fill>
    </dxf>
    <dxf>
      <fill>
        <patternFill patternType="solid">
          <bgColor theme="5" tint="0.8"/>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patternType="solid">
          <bgColor rgb="FFFCE4D6" tint="-0.25"/>
        </patternFill>
      </fill>
    </dxf>
    <dxf>
      <font>
        <color theme="1"/>
      </font>
      <fill>
        <patternFill patternType="solid">
          <bgColor rgb="FFFCE4D6"/>
        </patternFill>
      </fill>
      <border>
        <left style="thin">
          <color indexed="64"/>
        </left>
        <right style="thin">
          <color indexed="64"/>
        </right>
        <top style="thin">
          <color indexed="64"/>
        </top>
        <bottom style="thin">
          <color indexed="64"/>
        </bottom>
      </border>
    </dxf>
    <dxf>
      <font>
        <color theme="1"/>
      </font>
      <fill>
        <patternFill patternType="none">
          <bgColor auto="1"/>
        </patternFill>
      </fill>
    </dxf>
    <dxf>
      <fill>
        <patternFill patternType="solid">
          <bgColor rgb="FFFCE4D6"/>
        </patternFill>
      </fill>
    </dxf>
    <dxf>
      <fill>
        <patternFill patternType="solid">
          <bgColor theme="0"/>
        </patternFill>
      </fill>
    </dxf>
    <dxf>
      <fill>
        <patternFill patternType="solid">
          <bgColor theme="0" tint="-0.25"/>
        </patternFill>
      </fill>
    </dxf>
    <dxf>
      <fill>
        <patternFill patternType="solid">
          <bgColor theme="0" tint="-0.25"/>
        </patternFill>
      </fill>
    </dxf>
    <dxf>
      <fill>
        <patternFill patternType="solid">
          <bgColor rgb="FFFFE699"/>
        </patternFill>
      </fill>
    </dxf>
    <dxf>
      <fill>
        <patternFill patternType="solid">
          <bgColor rgb="FFFCE4D6"/>
        </patternFill>
      </fill>
    </dxf>
    <dxf>
      <fill>
        <patternFill patternType="solid">
          <bgColor theme="9" tint="0.8"/>
        </patternFill>
      </fill>
    </dxf>
    <dxf>
      <fill>
        <patternFill patternType="solid">
          <bgColor theme="7" tint="0.6"/>
        </patternFill>
      </fill>
    </dxf>
    <dxf>
      <fill>
        <patternFill patternType="solid">
          <bgColor theme="5" tint="0.8"/>
        </patternFill>
      </fill>
    </dxf>
    <dxf>
      <fill>
        <patternFill patternType="solid">
          <bgColor theme="5" tint="0.8"/>
        </patternFill>
      </fill>
    </dxf>
    <dxf>
      <fill>
        <patternFill patternType="solid">
          <bgColor theme="0"/>
        </patternFill>
      </fill>
    </dxf>
    <dxf>
      <fill>
        <patternFill patternType="solid">
          <bgColor theme="0" tint="-0.25"/>
        </patternFill>
      </fill>
    </dxf>
    <dxf>
      <fill>
        <patternFill patternType="solid">
          <bgColor theme="9" tint="0.8"/>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tint="-0.25"/>
        </patternFill>
      </fill>
    </dxf>
    <dxf>
      <fill>
        <patternFill patternType="solid">
          <bgColor rgb="FFFCE4D6"/>
        </patternFill>
      </fill>
    </dxf>
    <dxf>
      <fill>
        <patternFill patternType="solid">
          <bgColor theme="5" tint="0.8"/>
        </patternFill>
      </fill>
    </dxf>
    <dxf>
      <fill>
        <patternFill patternType="solid">
          <bgColor theme="0"/>
        </patternFill>
      </fill>
    </dxf>
    <dxf>
      <fill>
        <patternFill patternType="solid">
          <bgColor theme="0"/>
        </patternFill>
      </fill>
    </dxf>
    <dxf>
      <fill>
        <patternFill patternType="solid">
          <bgColor theme="0"/>
        </patternFill>
      </fill>
    </dxf>
  </dxfs>
  <tableStyles count="0" defaultTableStyle="TableStyleMedium2" defaultPivotStyle="PivotStyleLight16"/>
  <colors>
    <mruColors>
      <color rgb="FFFCE4D6"/>
      <color rgb="FFFFE699"/>
      <color rgb="FFBFBFB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11</xdr:col>
      <xdr:colOff>1285240</xdr:colOff>
      <xdr:row>5</xdr:row>
      <xdr:rowOff>67945</xdr:rowOff>
    </xdr:from>
    <xdr:to xmlns:xdr="http://schemas.openxmlformats.org/drawingml/2006/spreadsheetDrawing">
      <xdr:col>11</xdr:col>
      <xdr:colOff>3553460</xdr:colOff>
      <xdr:row>13</xdr:row>
      <xdr:rowOff>201295</xdr:rowOff>
    </xdr:to>
    <xdr:sp macro="" textlink="">
      <xdr:nvSpPr>
        <xdr:cNvPr id="15" name="吹き出し: 線 1"/>
        <xdr:cNvSpPr/>
      </xdr:nvSpPr>
      <xdr:spPr>
        <a:xfrm>
          <a:off x="11854180" y="1525270"/>
          <a:ext cx="2268220" cy="1866900"/>
        </a:xfrm>
        <a:prstGeom prst="borderCallout1">
          <a:avLst>
            <a:gd name="adj1" fmla="val 3722"/>
            <a:gd name="adj2" fmla="val -2390"/>
            <a:gd name="adj3" fmla="val -28600"/>
            <a:gd name="adj4" fmla="val -6084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t>チェック欄に「</a:t>
          </a:r>
          <a:r>
            <a:rPr kumimoji="1" lang="en-US" altLang="ja-JP" sz="1800"/>
            <a:t>×</a:t>
          </a:r>
          <a:r>
            <a:rPr kumimoji="1" lang="ja-JP" altLang="en-US" sz="1800"/>
            <a:t>」がある場合、右側の「条件」を確認し、修正してください</a:t>
          </a:r>
          <a:r>
            <a:rPr kumimoji="1" lang="ja-JP" altLang="en-US" sz="1100"/>
            <a:t>。</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11</xdr:col>
      <xdr:colOff>1285240</xdr:colOff>
      <xdr:row>5</xdr:row>
      <xdr:rowOff>67945</xdr:rowOff>
    </xdr:from>
    <xdr:to xmlns:xdr="http://schemas.openxmlformats.org/drawingml/2006/spreadsheetDrawing">
      <xdr:col>11</xdr:col>
      <xdr:colOff>3553460</xdr:colOff>
      <xdr:row>13</xdr:row>
      <xdr:rowOff>201295</xdr:rowOff>
    </xdr:to>
    <xdr:sp macro="" textlink="">
      <xdr:nvSpPr>
        <xdr:cNvPr id="2" name="吹き出し: 線 1"/>
        <xdr:cNvSpPr/>
      </xdr:nvSpPr>
      <xdr:spPr>
        <a:xfrm>
          <a:off x="11854180" y="1525270"/>
          <a:ext cx="2268220" cy="1866900"/>
        </a:xfrm>
        <a:prstGeom prst="borderCallout1">
          <a:avLst>
            <a:gd name="adj1" fmla="val 16305"/>
            <a:gd name="adj2" fmla="val -787"/>
            <a:gd name="adj3" fmla="val -28600"/>
            <a:gd name="adj4" fmla="val -6084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t>チェック欄に「</a:t>
          </a:r>
          <a:r>
            <a:rPr kumimoji="1" lang="en-US" altLang="ja-JP" sz="1800"/>
            <a:t>×</a:t>
          </a:r>
          <a:r>
            <a:rPr kumimoji="1" lang="ja-JP" altLang="en-US" sz="1800"/>
            <a:t>」がある場合、右側の「条件」を確認し、修正してください</a:t>
          </a:r>
          <a:r>
            <a:rPr kumimoji="1" lang="ja-JP" altLang="en-US" sz="1100"/>
            <a:t>。</a:t>
          </a:r>
          <a:endParaRPr kumimoji="1" lang="ja-JP" altLang="en-US" sz="1100"/>
        </a:p>
      </xdr:txBody>
    </xdr:sp>
    <xdr:clientData/>
  </xdr:twoCellAnchor>
  <xdr:twoCellAnchor>
    <xdr:from xmlns:xdr="http://schemas.openxmlformats.org/drawingml/2006/spreadsheetDrawing">
      <xdr:col>5</xdr:col>
      <xdr:colOff>542925</xdr:colOff>
      <xdr:row>2</xdr:row>
      <xdr:rowOff>8255</xdr:rowOff>
    </xdr:from>
    <xdr:to xmlns:xdr="http://schemas.openxmlformats.org/drawingml/2006/spreadsheetDrawing">
      <xdr:col>6</xdr:col>
      <xdr:colOff>893445</xdr:colOff>
      <xdr:row>3</xdr:row>
      <xdr:rowOff>94615</xdr:rowOff>
    </xdr:to>
    <xdr:sp macro="" textlink="">
      <xdr:nvSpPr>
        <xdr:cNvPr id="3" name="吹き出し: 線 2"/>
        <xdr:cNvSpPr/>
      </xdr:nvSpPr>
      <xdr:spPr>
        <a:xfrm>
          <a:off x="4901565" y="484505"/>
          <a:ext cx="2265045" cy="324485"/>
        </a:xfrm>
        <a:prstGeom prst="borderCallout1">
          <a:avLst>
            <a:gd name="adj1" fmla="val 63352"/>
            <a:gd name="adj2" fmla="val 876"/>
            <a:gd name="adj3" fmla="val 245854"/>
            <a:gd name="adj4" fmla="val -5433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リストから選択してください。</a:t>
          </a:r>
        </a:p>
      </xdr:txBody>
    </xdr:sp>
    <xdr:clientData/>
  </xdr:twoCellAnchor>
  <xdr:twoCellAnchor>
    <xdr:from xmlns:xdr="http://schemas.openxmlformats.org/drawingml/2006/spreadsheetDrawing">
      <xdr:col>4</xdr:col>
      <xdr:colOff>587375</xdr:colOff>
      <xdr:row>0</xdr:row>
      <xdr:rowOff>87630</xdr:rowOff>
    </xdr:from>
    <xdr:to xmlns:xdr="http://schemas.openxmlformats.org/drawingml/2006/spreadsheetDrawing">
      <xdr:col>5</xdr:col>
      <xdr:colOff>1287780</xdr:colOff>
      <xdr:row>1</xdr:row>
      <xdr:rowOff>168275</xdr:rowOff>
    </xdr:to>
    <xdr:sp macro="" textlink="">
      <xdr:nvSpPr>
        <xdr:cNvPr id="4" name="吹き出し: 線 3"/>
        <xdr:cNvSpPr/>
      </xdr:nvSpPr>
      <xdr:spPr>
        <a:xfrm>
          <a:off x="3031490" y="87630"/>
          <a:ext cx="2614930" cy="318770"/>
        </a:xfrm>
        <a:prstGeom prst="borderCallout1">
          <a:avLst>
            <a:gd name="adj1" fmla="val 575847"/>
            <a:gd name="adj2" fmla="val -75085"/>
            <a:gd name="adj3" fmla="val 54966"/>
            <a:gd name="adj4" fmla="val -2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項目ごとに入力してください。</a:t>
          </a:r>
          <a:endParaRPr kumimoji="1" lang="ja-JP" altLang="en-US" sz="1100"/>
        </a:p>
      </xdr:txBody>
    </xdr:sp>
    <xdr:clientData/>
  </xdr:twoCellAnchor>
  <xdr:twoCellAnchor>
    <xdr:from xmlns:xdr="http://schemas.openxmlformats.org/drawingml/2006/spreadsheetDrawing">
      <xdr:col>6</xdr:col>
      <xdr:colOff>637540</xdr:colOff>
      <xdr:row>3</xdr:row>
      <xdr:rowOff>0</xdr:rowOff>
    </xdr:from>
    <xdr:to xmlns:xdr="http://schemas.openxmlformats.org/drawingml/2006/spreadsheetDrawing">
      <xdr:col>6</xdr:col>
      <xdr:colOff>838835</xdr:colOff>
      <xdr:row>4</xdr:row>
      <xdr:rowOff>145415</xdr:rowOff>
    </xdr:to>
    <xdr:sp macro="" textlink="">
      <xdr:nvSpPr>
        <xdr:cNvPr id="6" name="直線 5"/>
        <xdr:cNvSpPr/>
      </xdr:nvSpPr>
      <xdr:spPr>
        <a:xfrm>
          <a:off x="6910705" y="714375"/>
          <a:ext cx="201295" cy="516890"/>
        </a:xfrm>
        <a:prstGeom prst="line">
          <a:avLst/>
        </a:prstGeom>
        <a:noFill/>
        <a:ln>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5</xdr:col>
      <xdr:colOff>1448435</xdr:colOff>
      <xdr:row>9</xdr:row>
      <xdr:rowOff>113665</xdr:rowOff>
    </xdr:from>
    <xdr:to xmlns:xdr="http://schemas.openxmlformats.org/drawingml/2006/spreadsheetDrawing">
      <xdr:col>6</xdr:col>
      <xdr:colOff>1798955</xdr:colOff>
      <xdr:row>13</xdr:row>
      <xdr:rowOff>34925</xdr:rowOff>
    </xdr:to>
    <xdr:sp macro="" textlink="">
      <xdr:nvSpPr>
        <xdr:cNvPr id="7" name="吹き出し: 線 6"/>
        <xdr:cNvSpPr/>
      </xdr:nvSpPr>
      <xdr:spPr>
        <a:xfrm>
          <a:off x="5807075" y="2561590"/>
          <a:ext cx="2265045" cy="664210"/>
        </a:xfrm>
        <a:prstGeom prst="borderCallout1">
          <a:avLst>
            <a:gd name="adj1" fmla="val 1548"/>
            <a:gd name="adj2" fmla="val 39947"/>
            <a:gd name="adj3" fmla="val -38600"/>
            <a:gd name="adj4" fmla="val 5130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マンション・アパート名がある場合は記入してください。</a:t>
          </a:r>
          <a:endParaRPr kumimoji="1" lang="ja-JP" altLang="en-US" sz="1100"/>
        </a:p>
      </xdr:txBody>
    </xdr:sp>
    <xdr:clientData/>
  </xdr:twoCellAnchor>
  <xdr:twoCellAnchor>
    <xdr:from xmlns:xdr="http://schemas.openxmlformats.org/drawingml/2006/spreadsheetDrawing">
      <xdr:col>5</xdr:col>
      <xdr:colOff>0</xdr:colOff>
      <xdr:row>52</xdr:row>
      <xdr:rowOff>0</xdr:rowOff>
    </xdr:from>
    <xdr:to xmlns:xdr="http://schemas.openxmlformats.org/drawingml/2006/spreadsheetDrawing">
      <xdr:col>6</xdr:col>
      <xdr:colOff>1969135</xdr:colOff>
      <xdr:row>73</xdr:row>
      <xdr:rowOff>229870</xdr:rowOff>
    </xdr:to>
    <xdr:sp macro="" textlink="">
      <xdr:nvSpPr>
        <xdr:cNvPr id="8" name="正方形/長方形 8"/>
        <xdr:cNvSpPr/>
      </xdr:nvSpPr>
      <xdr:spPr>
        <a:xfrm>
          <a:off x="4358640" y="12106275"/>
          <a:ext cx="3883660" cy="3239770"/>
        </a:xfrm>
        <a:prstGeom prst="rect">
          <a:avLst/>
        </a:prstGeom>
        <a:solidFill>
          <a:schemeClr val="bg1">
            <a:lumMod val="65000"/>
            <a:alpha val="90000"/>
          </a:schemeClr>
        </a:solidFill>
        <a:ln w="571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t>入力不要</a:t>
          </a:r>
          <a:endParaRPr sz="1800"/>
        </a:p>
      </xdr:txBody>
    </xdr:sp>
    <xdr:clientData/>
  </xdr:twoCellAnchor>
  <xdr:twoCellAnchor>
    <xdr:from xmlns:xdr="http://schemas.openxmlformats.org/drawingml/2006/spreadsheetDrawing">
      <xdr:col>5</xdr:col>
      <xdr:colOff>1430020</xdr:colOff>
      <xdr:row>30</xdr:row>
      <xdr:rowOff>165100</xdr:rowOff>
    </xdr:from>
    <xdr:to xmlns:xdr="http://schemas.openxmlformats.org/drawingml/2006/spreadsheetDrawing">
      <xdr:col>7</xdr:col>
      <xdr:colOff>820420</xdr:colOff>
      <xdr:row>32</xdr:row>
      <xdr:rowOff>210820</xdr:rowOff>
    </xdr:to>
    <xdr:sp macro="" textlink="">
      <xdr:nvSpPr>
        <xdr:cNvPr id="9" name="吹き出し: 線 9"/>
        <xdr:cNvSpPr/>
      </xdr:nvSpPr>
      <xdr:spPr>
        <a:xfrm>
          <a:off x="5788660" y="6823075"/>
          <a:ext cx="3305175" cy="541020"/>
        </a:xfrm>
        <a:prstGeom prst="borderCallout1">
          <a:avLst>
            <a:gd name="adj1" fmla="val 48859"/>
            <a:gd name="adj2" fmla="val -772"/>
            <a:gd name="adj3" fmla="val 178482"/>
            <a:gd name="adj4" fmla="val -4610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事務所等と住宅の併用の場合は併用住宅（住宅部分のみ）を選択してください。</a:t>
          </a:r>
          <a:endParaRPr kumimoji="1" lang="ja-JP" altLang="en-US" sz="1000"/>
        </a:p>
      </xdr:txBody>
    </xdr:sp>
    <xdr:clientData/>
  </xdr:twoCellAnchor>
  <xdr:twoCellAnchor>
    <xdr:from xmlns:xdr="http://schemas.openxmlformats.org/drawingml/2006/spreadsheetDrawing">
      <xdr:col>5</xdr:col>
      <xdr:colOff>1430020</xdr:colOff>
      <xdr:row>33</xdr:row>
      <xdr:rowOff>36195</xdr:rowOff>
    </xdr:from>
    <xdr:to xmlns:xdr="http://schemas.openxmlformats.org/drawingml/2006/spreadsheetDrawing">
      <xdr:col>8</xdr:col>
      <xdr:colOff>188595</xdr:colOff>
      <xdr:row>36</xdr:row>
      <xdr:rowOff>81280</xdr:rowOff>
    </xdr:to>
    <xdr:sp macro="" textlink="">
      <xdr:nvSpPr>
        <xdr:cNvPr id="10" name="吹き出し: 線 10"/>
        <xdr:cNvSpPr/>
      </xdr:nvSpPr>
      <xdr:spPr>
        <a:xfrm>
          <a:off x="5788660" y="7437120"/>
          <a:ext cx="3616325" cy="788035"/>
        </a:xfrm>
        <a:prstGeom prst="borderCallout1">
          <a:avLst>
            <a:gd name="adj1" fmla="val 51282"/>
            <a:gd name="adj2" fmla="val -526"/>
            <a:gd name="adj3" fmla="val 114029"/>
            <a:gd name="adj4" fmla="val -4408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交付決定前に事業着手（契約を含む）する場合は、交付申請前に事前着手届の提出及び承認が必要です。</a:t>
          </a:r>
          <a:endParaRPr kumimoji="1" lang="ja-JP" altLang="en-US" sz="1000"/>
        </a:p>
      </xdr:txBody>
    </xdr:sp>
    <xdr:clientData/>
  </xdr:twoCellAnchor>
  <xdr:twoCellAnchor>
    <xdr:from xmlns:xdr="http://schemas.openxmlformats.org/drawingml/2006/spreadsheetDrawing">
      <xdr:col>6</xdr:col>
      <xdr:colOff>692150</xdr:colOff>
      <xdr:row>39</xdr:row>
      <xdr:rowOff>88265</xdr:rowOff>
    </xdr:from>
    <xdr:to xmlns:xdr="http://schemas.openxmlformats.org/drawingml/2006/spreadsheetDrawing">
      <xdr:col>11</xdr:col>
      <xdr:colOff>431165</xdr:colOff>
      <xdr:row>41</xdr:row>
      <xdr:rowOff>133985</xdr:rowOff>
    </xdr:to>
    <xdr:sp macro="" textlink="">
      <xdr:nvSpPr>
        <xdr:cNvPr id="11" name="吹き出し: 線 11"/>
        <xdr:cNvSpPr/>
      </xdr:nvSpPr>
      <xdr:spPr>
        <a:xfrm>
          <a:off x="6965315" y="8975090"/>
          <a:ext cx="4034790" cy="541020"/>
        </a:xfrm>
        <a:prstGeom prst="borderCallout1">
          <a:avLst>
            <a:gd name="adj1" fmla="val 49128"/>
            <a:gd name="adj2" fmla="val -522"/>
            <a:gd name="adj3" fmla="val 3437"/>
            <a:gd name="adj4" fmla="val -1937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交付申請時点では評価書の提出は必要ありませんが、計算にて得られた値を記入してください。</a:t>
          </a:r>
          <a:endParaRPr kumimoji="1" lang="ja-JP" altLang="en-US" sz="1000"/>
        </a:p>
      </xdr:txBody>
    </xdr:sp>
    <xdr:clientData/>
  </xdr:twoCellAnchor>
  <xdr:twoCellAnchor>
    <xdr:from xmlns:xdr="http://schemas.openxmlformats.org/drawingml/2006/spreadsheetDrawing">
      <xdr:col>5</xdr:col>
      <xdr:colOff>1400175</xdr:colOff>
      <xdr:row>36</xdr:row>
      <xdr:rowOff>215900</xdr:rowOff>
    </xdr:from>
    <xdr:to xmlns:xdr="http://schemas.openxmlformats.org/drawingml/2006/spreadsheetDrawing">
      <xdr:col>6</xdr:col>
      <xdr:colOff>132715</xdr:colOff>
      <xdr:row>40</xdr:row>
      <xdr:rowOff>34290</xdr:rowOff>
    </xdr:to>
    <xdr:sp macro="" textlink="">
      <xdr:nvSpPr>
        <xdr:cNvPr id="12" name="楕円 12"/>
        <xdr:cNvSpPr/>
      </xdr:nvSpPr>
      <xdr:spPr>
        <a:xfrm>
          <a:off x="5758815" y="8359775"/>
          <a:ext cx="647065" cy="808990"/>
        </a:xfrm>
        <a:prstGeom prst="ellipse">
          <a:avLst/>
        </a:prstGeom>
        <a:noFill/>
        <a:ln w="15875"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5</xdr:col>
      <xdr:colOff>157480</xdr:colOff>
      <xdr:row>52</xdr:row>
      <xdr:rowOff>112395</xdr:rowOff>
    </xdr:from>
    <xdr:to xmlns:xdr="http://schemas.openxmlformats.org/drawingml/2006/spreadsheetDrawing">
      <xdr:col>6</xdr:col>
      <xdr:colOff>1865630</xdr:colOff>
      <xdr:row>53</xdr:row>
      <xdr:rowOff>181610</xdr:rowOff>
    </xdr:to>
    <xdr:sp macro="" textlink="">
      <xdr:nvSpPr>
        <xdr:cNvPr id="13" name="吹き出し: 線 13"/>
        <xdr:cNvSpPr/>
      </xdr:nvSpPr>
      <xdr:spPr>
        <a:xfrm>
          <a:off x="4516120" y="12218670"/>
          <a:ext cx="3622675" cy="316865"/>
        </a:xfrm>
        <a:prstGeom prst="borderCallout1">
          <a:avLst>
            <a:gd name="adj1" fmla="val 25513"/>
            <a:gd name="adj2" fmla="val -467"/>
            <a:gd name="adj3" fmla="val -378534"/>
            <a:gd name="adj4" fmla="val -270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県産材加算をする場合は、「有」を選択してください。</a:t>
          </a:r>
          <a:endParaRPr kumimoji="1" lang="ja-JP" altLang="en-US" sz="1100"/>
        </a:p>
      </xdr:txBody>
    </xdr:sp>
    <xdr:clientData/>
  </xdr:twoCellAnchor>
  <xdr:twoCellAnchor>
    <xdr:from xmlns:xdr="http://schemas.openxmlformats.org/drawingml/2006/spreadsheetDrawing">
      <xdr:col>5</xdr:col>
      <xdr:colOff>147955</xdr:colOff>
      <xdr:row>54</xdr:row>
      <xdr:rowOff>102235</xdr:rowOff>
    </xdr:from>
    <xdr:to xmlns:xdr="http://schemas.openxmlformats.org/drawingml/2006/spreadsheetDrawing">
      <xdr:col>6</xdr:col>
      <xdr:colOff>1857375</xdr:colOff>
      <xdr:row>56</xdr:row>
      <xdr:rowOff>170815</xdr:rowOff>
    </xdr:to>
    <xdr:sp macro="" textlink="">
      <xdr:nvSpPr>
        <xdr:cNvPr id="14" name="吹き出し: 線 13"/>
        <xdr:cNvSpPr/>
      </xdr:nvSpPr>
      <xdr:spPr>
        <a:xfrm>
          <a:off x="4506595" y="12703810"/>
          <a:ext cx="3623945" cy="563880"/>
        </a:xfrm>
        <a:prstGeom prst="borderCallout1">
          <a:avLst>
            <a:gd name="adj1" fmla="val 98325"/>
            <a:gd name="adj2" fmla="val 19363"/>
            <a:gd name="adj3" fmla="val 319569"/>
            <a:gd name="adj4" fmla="val -185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県産材加算をする場合は、利用率、使用量（体積）を記載してください。</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4</xdr:col>
      <xdr:colOff>0</xdr:colOff>
      <xdr:row>9</xdr:row>
      <xdr:rowOff>9525</xdr:rowOff>
    </xdr:from>
    <xdr:to xmlns:xdr="http://schemas.openxmlformats.org/drawingml/2006/spreadsheetDrawing">
      <xdr:col>6</xdr:col>
      <xdr:colOff>1984375</xdr:colOff>
      <xdr:row>50</xdr:row>
      <xdr:rowOff>227965</xdr:rowOff>
    </xdr:to>
    <xdr:sp macro="" textlink="">
      <xdr:nvSpPr>
        <xdr:cNvPr id="18" name="正方形/長方形 18"/>
        <xdr:cNvSpPr/>
      </xdr:nvSpPr>
      <xdr:spPr>
        <a:xfrm>
          <a:off x="2444115" y="2457450"/>
          <a:ext cx="5813425" cy="9381490"/>
        </a:xfrm>
        <a:prstGeom prst="rect">
          <a:avLst/>
        </a:prstGeom>
        <a:solidFill>
          <a:schemeClr val="bg1">
            <a:lumMod val="65000"/>
            <a:alpha val="90000"/>
          </a:schemeClr>
        </a:solidFill>
        <a:ln w="571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4000">
              <a:solidFill>
                <a:schemeClr val="lt1"/>
              </a:solidFill>
              <a:effectLst/>
              <a:latin typeface="+mn-lt"/>
              <a:ea typeface="+mn-ea"/>
              <a:cs typeface="+mn-cs"/>
            </a:rPr>
            <a:t>原則修正不要</a:t>
          </a:r>
          <a:endParaRPr lang="ja-JP" altLang="ja-JP" sz="4000">
            <a:effectLst/>
          </a:endParaRPr>
        </a:p>
        <a:p>
          <a:pPr algn="ctr"/>
          <a:r>
            <a:rPr kumimoji="1" lang="en-US" altLang="ja-JP" sz="2800">
              <a:solidFill>
                <a:schemeClr val="lt1"/>
              </a:solidFill>
              <a:effectLst/>
              <a:latin typeface="+mn-lt"/>
              <a:ea typeface="+mn-ea"/>
              <a:cs typeface="+mn-cs"/>
            </a:rPr>
            <a:t>※</a:t>
          </a:r>
          <a:r>
            <a:rPr kumimoji="1" lang="ja-JP" altLang="ja-JP" sz="2800">
              <a:solidFill>
                <a:schemeClr val="lt1"/>
              </a:solidFill>
              <a:effectLst/>
              <a:latin typeface="+mn-lt"/>
              <a:ea typeface="+mn-ea"/>
              <a:cs typeface="+mn-cs"/>
            </a:rPr>
            <a:t>交付申請時に提出したシートを使用するため、変更がある場合を除いて修正不要です</a:t>
          </a:r>
          <a:r>
            <a:rPr kumimoji="1" lang="ja-JP" altLang="ja-JP" sz="1100">
              <a:solidFill>
                <a:schemeClr val="lt1"/>
              </a:solidFill>
              <a:effectLst/>
              <a:latin typeface="+mn-lt"/>
              <a:ea typeface="+mn-ea"/>
              <a:cs typeface="+mn-cs"/>
            </a:rPr>
            <a:t>。</a:t>
          </a:r>
          <a:endParaRPr lang="ja-JP" altLang="ja-JP">
            <a:effectLst/>
          </a:endParaRPr>
        </a:p>
        <a:p>
          <a:pPr algn="ctr"/>
          <a:endParaRPr kumimoji="1" lang="ja-JP" altLang="en-US" sz="1100"/>
        </a:p>
      </xdr:txBody>
    </xdr:sp>
    <xdr:clientData/>
  </xdr:twoCellAnchor>
  <xdr:twoCellAnchor>
    <xdr:from xmlns:xdr="http://schemas.openxmlformats.org/drawingml/2006/spreadsheetDrawing">
      <xdr:col>11</xdr:col>
      <xdr:colOff>1285240</xdr:colOff>
      <xdr:row>5</xdr:row>
      <xdr:rowOff>67945</xdr:rowOff>
    </xdr:from>
    <xdr:to xmlns:xdr="http://schemas.openxmlformats.org/drawingml/2006/spreadsheetDrawing">
      <xdr:col>11</xdr:col>
      <xdr:colOff>3553460</xdr:colOff>
      <xdr:row>13</xdr:row>
      <xdr:rowOff>201295</xdr:rowOff>
    </xdr:to>
    <xdr:sp macro="" textlink="">
      <xdr:nvSpPr>
        <xdr:cNvPr id="2" name="吹き出し: 線 1"/>
        <xdr:cNvSpPr/>
      </xdr:nvSpPr>
      <xdr:spPr>
        <a:xfrm>
          <a:off x="11854180" y="1525270"/>
          <a:ext cx="2268220" cy="1866900"/>
        </a:xfrm>
        <a:prstGeom prst="borderCallout1">
          <a:avLst>
            <a:gd name="adj1" fmla="val 16305"/>
            <a:gd name="adj2" fmla="val -1207"/>
            <a:gd name="adj3" fmla="val -28600"/>
            <a:gd name="adj4" fmla="val -6084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t>チェック欄に「</a:t>
          </a:r>
          <a:r>
            <a:rPr kumimoji="1" lang="en-US" altLang="ja-JP" sz="1800"/>
            <a:t>×</a:t>
          </a:r>
          <a:r>
            <a:rPr kumimoji="1" lang="ja-JP" altLang="en-US" sz="1800"/>
            <a:t>」がある場合、右側の「条件」を確認し、修正してください</a:t>
          </a:r>
          <a:r>
            <a:rPr kumimoji="1" lang="ja-JP" altLang="en-US" sz="1100"/>
            <a:t>。</a:t>
          </a:r>
          <a:endParaRPr kumimoji="1" lang="ja-JP" altLang="en-US" sz="1100"/>
        </a:p>
      </xdr:txBody>
    </xdr:sp>
    <xdr:clientData/>
  </xdr:twoCellAnchor>
  <xdr:twoCellAnchor>
    <xdr:from xmlns:xdr="http://schemas.openxmlformats.org/drawingml/2006/spreadsheetDrawing">
      <xdr:col>5</xdr:col>
      <xdr:colOff>542925</xdr:colOff>
      <xdr:row>2</xdr:row>
      <xdr:rowOff>8255</xdr:rowOff>
    </xdr:from>
    <xdr:to xmlns:xdr="http://schemas.openxmlformats.org/drawingml/2006/spreadsheetDrawing">
      <xdr:col>6</xdr:col>
      <xdr:colOff>1751965</xdr:colOff>
      <xdr:row>3</xdr:row>
      <xdr:rowOff>94615</xdr:rowOff>
    </xdr:to>
    <xdr:sp macro="" textlink="">
      <xdr:nvSpPr>
        <xdr:cNvPr id="3" name="吹き出し: 線 2"/>
        <xdr:cNvSpPr/>
      </xdr:nvSpPr>
      <xdr:spPr>
        <a:xfrm>
          <a:off x="4901565" y="484505"/>
          <a:ext cx="3123565" cy="324485"/>
        </a:xfrm>
        <a:prstGeom prst="borderCallout1">
          <a:avLst>
            <a:gd name="adj1" fmla="val 63352"/>
            <a:gd name="adj2" fmla="val 876"/>
            <a:gd name="adj3" fmla="val 245854"/>
            <a:gd name="adj4" fmla="val -5433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リストから「実績報告」を選択してください。</a:t>
          </a:r>
          <a:endParaRPr kumimoji="1" lang="ja-JP" altLang="en-US" sz="1100"/>
        </a:p>
      </xdr:txBody>
    </xdr:sp>
    <xdr:clientData/>
  </xdr:twoCellAnchor>
  <xdr:twoCellAnchor>
    <xdr:from xmlns:xdr="http://schemas.openxmlformats.org/drawingml/2006/spreadsheetDrawing">
      <xdr:col>4</xdr:col>
      <xdr:colOff>266065</xdr:colOff>
      <xdr:row>10</xdr:row>
      <xdr:rowOff>142875</xdr:rowOff>
    </xdr:from>
    <xdr:to xmlns:xdr="http://schemas.openxmlformats.org/drawingml/2006/spreadsheetDrawing">
      <xdr:col>5</xdr:col>
      <xdr:colOff>1781810</xdr:colOff>
      <xdr:row>17</xdr:row>
      <xdr:rowOff>77470</xdr:rowOff>
    </xdr:to>
    <xdr:sp macro="" textlink="">
      <xdr:nvSpPr>
        <xdr:cNvPr id="13" name="吹き出し: 線 13"/>
        <xdr:cNvSpPr/>
      </xdr:nvSpPr>
      <xdr:spPr>
        <a:xfrm>
          <a:off x="2710180" y="2838450"/>
          <a:ext cx="3430270" cy="677545"/>
        </a:xfrm>
        <a:prstGeom prst="borderCallout1">
          <a:avLst>
            <a:gd name="adj1" fmla="val 50537"/>
            <a:gd name="adj2" fmla="val 24"/>
            <a:gd name="adj3" fmla="val -125027"/>
            <a:gd name="adj4" fmla="val -5140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200"/>
            <a:t>実績報告書に添付する住民票と同一の住所を記入してください。</a:t>
          </a:r>
          <a:endParaRPr sz="1200"/>
        </a:p>
      </xdr:txBody>
    </xdr:sp>
    <xdr:clientData/>
  </xdr:twoCellAnchor>
  <xdr:twoCellAnchor>
    <xdr:from xmlns:xdr="http://schemas.openxmlformats.org/drawingml/2006/spreadsheetDrawing">
      <xdr:col>4</xdr:col>
      <xdr:colOff>0</xdr:colOff>
      <xdr:row>52</xdr:row>
      <xdr:rowOff>0</xdr:rowOff>
    </xdr:from>
    <xdr:to xmlns:xdr="http://schemas.openxmlformats.org/drawingml/2006/spreadsheetDrawing">
      <xdr:col>5</xdr:col>
      <xdr:colOff>27940</xdr:colOff>
      <xdr:row>73</xdr:row>
      <xdr:rowOff>234315</xdr:rowOff>
    </xdr:to>
    <xdr:sp macro="" textlink="">
      <xdr:nvSpPr>
        <xdr:cNvPr id="15" name="正方形/長方形 15"/>
        <xdr:cNvSpPr/>
      </xdr:nvSpPr>
      <xdr:spPr>
        <a:xfrm>
          <a:off x="2444115" y="12106275"/>
          <a:ext cx="1942465" cy="3215640"/>
        </a:xfrm>
        <a:prstGeom prst="rect">
          <a:avLst/>
        </a:prstGeom>
        <a:solidFill>
          <a:schemeClr val="bg1">
            <a:lumMod val="75000"/>
            <a:alpha val="90000"/>
          </a:schemeClr>
        </a:solidFill>
        <a:ln w="571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1800"/>
            <a:t>原則修正しな</a:t>
          </a:r>
          <a:endParaRPr kumimoji="1" lang="en-US" altLang="ja-JP" sz="1800"/>
        </a:p>
        <a:p>
          <a:pPr algn="ctr"/>
          <a:r>
            <a:rPr kumimoji="1" lang="ja-JP" altLang="en-US" sz="1800"/>
            <a:t>いでください</a:t>
          </a:r>
          <a:endParaRPr kumimoji="1" lang="ja-JP" altLang="en-US" sz="1800"/>
        </a:p>
      </xdr:txBody>
    </xdr:sp>
    <xdr:clientData/>
  </xdr:twoCellAnchor>
  <xdr:twoCellAnchor>
    <xdr:from xmlns:xdr="http://schemas.openxmlformats.org/drawingml/2006/spreadsheetDrawing">
      <xdr:col>4</xdr:col>
      <xdr:colOff>200025</xdr:colOff>
      <xdr:row>47</xdr:row>
      <xdr:rowOff>102870</xdr:rowOff>
    </xdr:from>
    <xdr:to xmlns:xdr="http://schemas.openxmlformats.org/drawingml/2006/spreadsheetDrawing">
      <xdr:col>6</xdr:col>
      <xdr:colOff>328295</xdr:colOff>
      <xdr:row>50</xdr:row>
      <xdr:rowOff>86360</xdr:rowOff>
    </xdr:to>
    <xdr:sp macro="" textlink="">
      <xdr:nvSpPr>
        <xdr:cNvPr id="16" name="吹き出し: 線 16"/>
        <xdr:cNvSpPr/>
      </xdr:nvSpPr>
      <xdr:spPr>
        <a:xfrm>
          <a:off x="2644140" y="10970895"/>
          <a:ext cx="3957320" cy="726440"/>
        </a:xfrm>
        <a:prstGeom prst="borderCallout1">
          <a:avLst>
            <a:gd name="adj1" fmla="val 102531"/>
            <a:gd name="adj2" fmla="val 10384"/>
            <a:gd name="adj3" fmla="val 212671"/>
            <a:gd name="adj4" fmla="val 5130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t>県から郵送された交付決定通知書の右上に記載された</a:t>
          </a:r>
          <a:r>
            <a:rPr kumimoji="1" lang="ja-JP" altLang="en-US" sz="1200"/>
            <a:t>「住づ第○号</a:t>
          </a:r>
          <a:r>
            <a:rPr kumimoji="1" lang="en-US" altLang="ja-JP" sz="1200"/>
            <a:t>-○</a:t>
          </a:r>
          <a:r>
            <a:rPr kumimoji="1" lang="ja-JP" altLang="en-US" sz="1200"/>
            <a:t>」</a:t>
          </a:r>
          <a:r>
            <a:rPr kumimoji="1" lang="ja-JP" altLang="en-US" sz="1200"/>
            <a:t>「令和○年○月○日」</a:t>
          </a:r>
          <a:r>
            <a:rPr kumimoji="1" lang="ja-JP" altLang="en-US" sz="1200"/>
            <a:t>を記載</a:t>
          </a:r>
          <a:endParaRPr kumimoji="1" lang="ja-JP" altLang="en-US" sz="1200"/>
        </a:p>
      </xdr:txBody>
    </xdr:sp>
    <xdr:clientData/>
  </xdr:twoCellAnchor>
  <xdr:twoCellAnchor>
    <xdr:from xmlns:xdr="http://schemas.openxmlformats.org/drawingml/2006/spreadsheetDrawing">
      <xdr:col>6</xdr:col>
      <xdr:colOff>19685</xdr:colOff>
      <xdr:row>51</xdr:row>
      <xdr:rowOff>238760</xdr:rowOff>
    </xdr:from>
    <xdr:to xmlns:xdr="http://schemas.openxmlformats.org/drawingml/2006/spreadsheetDrawing">
      <xdr:col>6</xdr:col>
      <xdr:colOff>1969135</xdr:colOff>
      <xdr:row>73</xdr:row>
      <xdr:rowOff>230505</xdr:rowOff>
    </xdr:to>
    <xdr:sp macro="" textlink="">
      <xdr:nvSpPr>
        <xdr:cNvPr id="19" name="正方形/長方形 8"/>
        <xdr:cNvSpPr/>
      </xdr:nvSpPr>
      <xdr:spPr>
        <a:xfrm>
          <a:off x="6292850" y="12097385"/>
          <a:ext cx="1949450" cy="3220720"/>
        </a:xfrm>
        <a:prstGeom prst="rect">
          <a:avLst/>
        </a:prstGeom>
        <a:solidFill>
          <a:schemeClr val="bg1">
            <a:lumMod val="65000"/>
            <a:alpha val="90000"/>
          </a:schemeClr>
        </a:solidFill>
        <a:ln w="571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t>入力不要</a:t>
          </a:r>
          <a:endParaRPr sz="1800"/>
        </a:p>
      </xdr:txBody>
    </xdr:sp>
    <xdr:clientData/>
  </xdr:twoCellAnchor>
  <xdr:twoCellAnchor>
    <xdr:from xmlns:xdr="http://schemas.openxmlformats.org/drawingml/2006/spreadsheetDrawing">
      <xdr:col>6</xdr:col>
      <xdr:colOff>639445</xdr:colOff>
      <xdr:row>54</xdr:row>
      <xdr:rowOff>56515</xdr:rowOff>
    </xdr:from>
    <xdr:to xmlns:xdr="http://schemas.openxmlformats.org/drawingml/2006/spreadsheetDrawing">
      <xdr:col>11</xdr:col>
      <xdr:colOff>1039495</xdr:colOff>
      <xdr:row>55</xdr:row>
      <xdr:rowOff>155575</xdr:rowOff>
    </xdr:to>
    <xdr:sp macro="" textlink="">
      <xdr:nvSpPr>
        <xdr:cNvPr id="17" name="吹き出し: 線 17"/>
        <xdr:cNvSpPr/>
      </xdr:nvSpPr>
      <xdr:spPr>
        <a:xfrm>
          <a:off x="6912610" y="12658090"/>
          <a:ext cx="4695825" cy="346710"/>
        </a:xfrm>
        <a:prstGeom prst="borderCallout1">
          <a:avLst>
            <a:gd name="adj1" fmla="val 50913"/>
            <a:gd name="adj2" fmla="val -353"/>
            <a:gd name="adj3" fmla="val 163692"/>
            <a:gd name="adj4" fmla="val -3912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実際に事業着手した日（契約した日）</a:t>
          </a: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4</xdr:col>
      <xdr:colOff>0</xdr:colOff>
      <xdr:row>5</xdr:row>
      <xdr:rowOff>0</xdr:rowOff>
    </xdr:from>
    <xdr:to xmlns:xdr="http://schemas.openxmlformats.org/drawingml/2006/spreadsheetDrawing">
      <xdr:col>6</xdr:col>
      <xdr:colOff>1984375</xdr:colOff>
      <xdr:row>24</xdr:row>
      <xdr:rowOff>218440</xdr:rowOff>
    </xdr:to>
    <xdr:sp macro="" textlink="">
      <xdr:nvSpPr>
        <xdr:cNvPr id="15" name="正方形/長方形 15"/>
        <xdr:cNvSpPr/>
      </xdr:nvSpPr>
      <xdr:spPr>
        <a:xfrm>
          <a:off x="2444115" y="1457325"/>
          <a:ext cx="5813425" cy="3933190"/>
        </a:xfrm>
        <a:prstGeom prst="rect">
          <a:avLst/>
        </a:prstGeom>
        <a:solidFill>
          <a:schemeClr val="bg1">
            <a:lumMod val="65000"/>
            <a:alpha val="90000"/>
          </a:schemeClr>
        </a:solidFill>
        <a:ln w="571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4000">
              <a:solidFill>
                <a:schemeClr val="lt1"/>
              </a:solidFill>
              <a:effectLst/>
              <a:latin typeface="+mn-lt"/>
              <a:ea typeface="+mn-ea"/>
              <a:cs typeface="+mn-cs"/>
            </a:rPr>
            <a:t>原則修正不要</a:t>
          </a:r>
          <a:endParaRPr lang="ja-JP" altLang="ja-JP" sz="4000">
            <a:effectLst/>
          </a:endParaRPr>
        </a:p>
        <a:p>
          <a:pPr algn="ctr"/>
          <a:r>
            <a:rPr kumimoji="1" lang="en-US" altLang="ja-JP" sz="2800">
              <a:solidFill>
                <a:schemeClr val="lt1"/>
              </a:solidFill>
              <a:effectLst/>
              <a:latin typeface="+mn-lt"/>
              <a:ea typeface="+mn-ea"/>
              <a:cs typeface="+mn-cs"/>
            </a:rPr>
            <a:t>※</a:t>
          </a:r>
          <a:r>
            <a:rPr kumimoji="1" lang="ja-JP" altLang="ja-JP" sz="2800">
              <a:solidFill>
                <a:schemeClr val="lt1"/>
              </a:solidFill>
              <a:effectLst/>
              <a:latin typeface="+mn-lt"/>
              <a:ea typeface="+mn-ea"/>
              <a:cs typeface="+mn-cs"/>
            </a:rPr>
            <a:t>交付申請時に提出したシートを使用するため、変更がある場合を除いて修正不要です</a:t>
          </a:r>
          <a:r>
            <a:rPr kumimoji="1" lang="ja-JP" altLang="ja-JP" sz="1100">
              <a:solidFill>
                <a:schemeClr val="lt1"/>
              </a:solidFill>
              <a:effectLst/>
              <a:latin typeface="+mn-lt"/>
              <a:ea typeface="+mn-ea"/>
              <a:cs typeface="+mn-cs"/>
            </a:rPr>
            <a:t>。</a:t>
          </a:r>
          <a:endParaRPr lang="ja-JP" altLang="ja-JP">
            <a:effectLst/>
          </a:endParaRPr>
        </a:p>
        <a:p>
          <a:pPr algn="ctr"/>
          <a:endParaRPr kumimoji="1" lang="ja-JP" altLang="en-US" sz="1100"/>
        </a:p>
      </xdr:txBody>
    </xdr:sp>
    <xdr:clientData/>
  </xdr:twoCellAnchor>
  <xdr:twoCellAnchor>
    <xdr:from xmlns:xdr="http://schemas.openxmlformats.org/drawingml/2006/spreadsheetDrawing">
      <xdr:col>4</xdr:col>
      <xdr:colOff>0</xdr:colOff>
      <xdr:row>27</xdr:row>
      <xdr:rowOff>0</xdr:rowOff>
    </xdr:from>
    <xdr:to xmlns:xdr="http://schemas.openxmlformats.org/drawingml/2006/spreadsheetDrawing">
      <xdr:col>6</xdr:col>
      <xdr:colOff>1984375</xdr:colOff>
      <xdr:row>46</xdr:row>
      <xdr:rowOff>208915</xdr:rowOff>
    </xdr:to>
    <xdr:sp macro="" textlink="">
      <xdr:nvSpPr>
        <xdr:cNvPr id="18" name="正方形/長方形 18"/>
        <xdr:cNvSpPr/>
      </xdr:nvSpPr>
      <xdr:spPr>
        <a:xfrm>
          <a:off x="2444115" y="5915025"/>
          <a:ext cx="5813425" cy="4914265"/>
        </a:xfrm>
        <a:prstGeom prst="rect">
          <a:avLst/>
        </a:prstGeom>
        <a:solidFill>
          <a:schemeClr val="bg1">
            <a:lumMod val="65000"/>
            <a:alpha val="90000"/>
          </a:schemeClr>
        </a:solidFill>
        <a:ln w="571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4000">
              <a:solidFill>
                <a:schemeClr val="lt1"/>
              </a:solidFill>
              <a:effectLst/>
              <a:latin typeface="+mn-lt"/>
              <a:ea typeface="+mn-ea"/>
              <a:cs typeface="+mn-cs"/>
            </a:rPr>
            <a:t>原則修正不要</a:t>
          </a:r>
          <a:endParaRPr lang="ja-JP" altLang="ja-JP" sz="4000">
            <a:effectLst/>
          </a:endParaRPr>
        </a:p>
        <a:p>
          <a:pPr algn="ctr"/>
          <a:r>
            <a:rPr kumimoji="1" lang="en-US" altLang="ja-JP" sz="2800">
              <a:solidFill>
                <a:schemeClr val="lt1"/>
              </a:solidFill>
              <a:effectLst/>
              <a:latin typeface="+mn-lt"/>
              <a:ea typeface="+mn-ea"/>
              <a:cs typeface="+mn-cs"/>
            </a:rPr>
            <a:t>※</a:t>
          </a:r>
          <a:r>
            <a:rPr kumimoji="1" lang="ja-JP" altLang="ja-JP" sz="2800">
              <a:solidFill>
                <a:schemeClr val="lt1"/>
              </a:solidFill>
              <a:effectLst/>
              <a:latin typeface="+mn-lt"/>
              <a:ea typeface="+mn-ea"/>
              <a:cs typeface="+mn-cs"/>
            </a:rPr>
            <a:t>交付申請時に提出したシートを使用するため、変更がある場合を除いて修正不要です</a:t>
          </a:r>
          <a:r>
            <a:rPr kumimoji="1" lang="ja-JP" altLang="ja-JP" sz="1100">
              <a:solidFill>
                <a:schemeClr val="lt1"/>
              </a:solidFill>
              <a:effectLst/>
              <a:latin typeface="+mn-lt"/>
              <a:ea typeface="+mn-ea"/>
              <a:cs typeface="+mn-cs"/>
            </a:rPr>
            <a:t>。</a:t>
          </a:r>
          <a:endParaRPr lang="ja-JP" altLang="ja-JP">
            <a:effectLst/>
          </a:endParaRPr>
        </a:p>
        <a:p>
          <a:pPr algn="ctr"/>
          <a:endParaRPr kumimoji="1" lang="ja-JP" altLang="en-US" sz="1100"/>
        </a:p>
      </xdr:txBody>
    </xdr:sp>
    <xdr:clientData/>
  </xdr:twoCellAnchor>
  <xdr:twoCellAnchor>
    <xdr:from xmlns:xdr="http://schemas.openxmlformats.org/drawingml/2006/spreadsheetDrawing">
      <xdr:col>4</xdr:col>
      <xdr:colOff>0</xdr:colOff>
      <xdr:row>52</xdr:row>
      <xdr:rowOff>0</xdr:rowOff>
    </xdr:from>
    <xdr:to xmlns:xdr="http://schemas.openxmlformats.org/drawingml/2006/spreadsheetDrawing">
      <xdr:col>4</xdr:col>
      <xdr:colOff>1884680</xdr:colOff>
      <xdr:row>73</xdr:row>
      <xdr:rowOff>234315</xdr:rowOff>
    </xdr:to>
    <xdr:sp macro="" textlink="">
      <xdr:nvSpPr>
        <xdr:cNvPr id="19" name="正方形/長方形 19"/>
        <xdr:cNvSpPr/>
      </xdr:nvSpPr>
      <xdr:spPr>
        <a:xfrm>
          <a:off x="2444115" y="12106275"/>
          <a:ext cx="1884680" cy="3244215"/>
        </a:xfrm>
        <a:prstGeom prst="rect">
          <a:avLst/>
        </a:prstGeom>
        <a:solidFill>
          <a:schemeClr val="bg1">
            <a:lumMod val="75000"/>
            <a:alpha val="90000"/>
          </a:schemeClr>
        </a:solidFill>
        <a:ln w="571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1800"/>
            <a:t>原則修正しな</a:t>
          </a:r>
          <a:endParaRPr kumimoji="1" lang="en-US" altLang="ja-JP" sz="1800"/>
        </a:p>
        <a:p>
          <a:pPr algn="ctr"/>
          <a:r>
            <a:rPr kumimoji="1" lang="ja-JP" altLang="en-US" sz="1800"/>
            <a:t>いでください</a:t>
          </a:r>
          <a:endParaRPr kumimoji="1" lang="ja-JP" altLang="en-US" sz="1800"/>
        </a:p>
      </xdr:txBody>
    </xdr:sp>
    <xdr:clientData/>
  </xdr:twoCellAnchor>
  <xdr:twoCellAnchor>
    <xdr:from xmlns:xdr="http://schemas.openxmlformats.org/drawingml/2006/spreadsheetDrawing">
      <xdr:col>11</xdr:col>
      <xdr:colOff>1285240</xdr:colOff>
      <xdr:row>5</xdr:row>
      <xdr:rowOff>67945</xdr:rowOff>
    </xdr:from>
    <xdr:to xmlns:xdr="http://schemas.openxmlformats.org/drawingml/2006/spreadsheetDrawing">
      <xdr:col>11</xdr:col>
      <xdr:colOff>3553460</xdr:colOff>
      <xdr:row>13</xdr:row>
      <xdr:rowOff>201295</xdr:rowOff>
    </xdr:to>
    <xdr:sp macro="" textlink="">
      <xdr:nvSpPr>
        <xdr:cNvPr id="2" name="吹き出し: 線 1"/>
        <xdr:cNvSpPr/>
      </xdr:nvSpPr>
      <xdr:spPr>
        <a:xfrm>
          <a:off x="11854180" y="1525270"/>
          <a:ext cx="2268220" cy="1866900"/>
        </a:xfrm>
        <a:prstGeom prst="borderCallout1">
          <a:avLst>
            <a:gd name="adj1" fmla="val 16815"/>
            <a:gd name="adj2" fmla="val -787"/>
            <a:gd name="adj3" fmla="val -28600"/>
            <a:gd name="adj4" fmla="val -6084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t>チェック欄に「</a:t>
          </a:r>
          <a:r>
            <a:rPr kumimoji="1" lang="en-US" altLang="ja-JP" sz="1800"/>
            <a:t>×</a:t>
          </a:r>
          <a:r>
            <a:rPr kumimoji="1" lang="ja-JP" altLang="en-US" sz="1800"/>
            <a:t>」がある場合、右側の「条件」を確認し、修正してください</a:t>
          </a:r>
          <a:r>
            <a:rPr kumimoji="1" lang="ja-JP" altLang="en-US" sz="1100"/>
            <a:t>。</a:t>
          </a:r>
          <a:endParaRPr kumimoji="1" lang="ja-JP" altLang="en-US" sz="1100"/>
        </a:p>
      </xdr:txBody>
    </xdr:sp>
    <xdr:clientData/>
  </xdr:twoCellAnchor>
  <xdr:twoCellAnchor>
    <xdr:from xmlns:xdr="http://schemas.openxmlformats.org/drawingml/2006/spreadsheetDrawing">
      <xdr:col>5</xdr:col>
      <xdr:colOff>542925</xdr:colOff>
      <xdr:row>2</xdr:row>
      <xdr:rowOff>8255</xdr:rowOff>
    </xdr:from>
    <xdr:to xmlns:xdr="http://schemas.openxmlformats.org/drawingml/2006/spreadsheetDrawing">
      <xdr:col>6</xdr:col>
      <xdr:colOff>1988820</xdr:colOff>
      <xdr:row>3</xdr:row>
      <xdr:rowOff>94615</xdr:rowOff>
    </xdr:to>
    <xdr:sp macro="" textlink="">
      <xdr:nvSpPr>
        <xdr:cNvPr id="3" name="吹き出し: 線 2"/>
        <xdr:cNvSpPr/>
      </xdr:nvSpPr>
      <xdr:spPr>
        <a:xfrm>
          <a:off x="4901565" y="484505"/>
          <a:ext cx="3360420" cy="324485"/>
        </a:xfrm>
        <a:prstGeom prst="borderCallout1">
          <a:avLst>
            <a:gd name="adj1" fmla="val 63352"/>
            <a:gd name="adj2" fmla="val 876"/>
            <a:gd name="adj3" fmla="val 241120"/>
            <a:gd name="adj4" fmla="val -4103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リストから「変更承認申請」を選択してください。</a:t>
          </a:r>
          <a:endParaRPr kumimoji="1" lang="ja-JP" altLang="en-US" sz="1100"/>
        </a:p>
      </xdr:txBody>
    </xdr:sp>
    <xdr:clientData/>
  </xdr:twoCellAnchor>
  <xdr:twoCellAnchor>
    <xdr:from xmlns:xdr="http://schemas.openxmlformats.org/drawingml/2006/spreadsheetDrawing">
      <xdr:col>5</xdr:col>
      <xdr:colOff>20320</xdr:colOff>
      <xdr:row>52</xdr:row>
      <xdr:rowOff>0</xdr:rowOff>
    </xdr:from>
    <xdr:to xmlns:xdr="http://schemas.openxmlformats.org/drawingml/2006/spreadsheetDrawing">
      <xdr:col>5</xdr:col>
      <xdr:colOff>1901190</xdr:colOff>
      <xdr:row>73</xdr:row>
      <xdr:rowOff>229870</xdr:rowOff>
    </xdr:to>
    <xdr:sp macro="" textlink="">
      <xdr:nvSpPr>
        <xdr:cNvPr id="7" name="正方形/長方形 8"/>
        <xdr:cNvSpPr/>
      </xdr:nvSpPr>
      <xdr:spPr>
        <a:xfrm>
          <a:off x="4378960" y="12106275"/>
          <a:ext cx="1880870" cy="3239770"/>
        </a:xfrm>
        <a:prstGeom prst="rect">
          <a:avLst/>
        </a:prstGeom>
        <a:solidFill>
          <a:schemeClr val="bg1">
            <a:lumMod val="65000"/>
            <a:alpha val="90000"/>
          </a:schemeClr>
        </a:solidFill>
        <a:ln w="571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t>入力不要</a:t>
          </a:r>
          <a:endParaRPr sz="1800"/>
        </a:p>
      </xdr:txBody>
    </xdr:sp>
    <xdr:clientData/>
  </xdr:twoCellAnchor>
  <xdr:twoCellAnchor>
    <xdr:from xmlns:xdr="http://schemas.openxmlformats.org/drawingml/2006/spreadsheetDrawing">
      <xdr:col>4</xdr:col>
      <xdr:colOff>855345</xdr:colOff>
      <xdr:row>23</xdr:row>
      <xdr:rowOff>50800</xdr:rowOff>
    </xdr:from>
    <xdr:to xmlns:xdr="http://schemas.openxmlformats.org/drawingml/2006/spreadsheetDrawing">
      <xdr:col>5</xdr:col>
      <xdr:colOff>1721485</xdr:colOff>
      <xdr:row>24</xdr:row>
      <xdr:rowOff>124460</xdr:rowOff>
    </xdr:to>
    <xdr:sp macro="" textlink="">
      <xdr:nvSpPr>
        <xdr:cNvPr id="17" name="吹き出し: 線 17"/>
        <xdr:cNvSpPr/>
      </xdr:nvSpPr>
      <xdr:spPr>
        <a:xfrm>
          <a:off x="3299460" y="4975225"/>
          <a:ext cx="2780665" cy="321310"/>
        </a:xfrm>
        <a:prstGeom prst="borderCallout1">
          <a:avLst>
            <a:gd name="adj1" fmla="val 50638"/>
            <a:gd name="adj2" fmla="val 99552"/>
            <a:gd name="adj3" fmla="val 170978"/>
            <a:gd name="adj4" fmla="val 12577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変更後の「対象事業」を選択してください。</a:t>
          </a:r>
          <a:endParaRPr kumimoji="1" lang="ja-JP" altLang="en-US" sz="1000"/>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33</xdr:col>
      <xdr:colOff>19050</xdr:colOff>
      <xdr:row>45</xdr:row>
      <xdr:rowOff>0</xdr:rowOff>
    </xdr:from>
    <xdr:to xmlns:xdr="http://schemas.openxmlformats.org/drawingml/2006/spreadsheetDrawing">
      <xdr:col>34</xdr:col>
      <xdr:colOff>28575</xdr:colOff>
      <xdr:row>45</xdr:row>
      <xdr:rowOff>211455</xdr:rowOff>
    </xdr:to>
    <xdr:grpSp>
      <xdr:nvGrpSpPr>
        <xdr:cNvPr id="3" name="グループ 2"/>
        <xdr:cNvGrpSpPr/>
      </xdr:nvGrpSpPr>
      <xdr:grpSpPr>
        <a:xfrm>
          <a:off x="5168265" y="9271635"/>
          <a:ext cx="161925" cy="211455"/>
          <a:chOff x="611" y="804"/>
          <a:chExt cx="19" cy="28"/>
        </a:xfrm>
      </xdr:grpSpPr>
      <xdr:sp macro="" textlink="">
        <xdr:nvSpPr>
          <xdr:cNvPr id="4" name="直線 3"/>
          <xdr:cNvSpPr/>
        </xdr:nvSpPr>
        <xdr:spPr>
          <a:xfrm>
            <a:off x="611" y="804"/>
            <a:ext cx="0" cy="28"/>
          </a:xfrm>
          <a:prstGeom prst="line">
            <a:avLst/>
          </a:prstGeom>
          <a:noFill/>
          <a:ln w="9525">
            <a:solidFill>
              <a:sysClr val="windowText" lastClr="000000"/>
            </a:solidFill>
            <a:miter/>
            <a:tailEnd type="arrow"/>
          </a:ln>
        </xdr:spPr>
        <xdr:txBody>
          <a:bodyPr vertOverflow="overflow" horzOverflow="overflow" upright="1"/>
          <a:lstStyle/>
          <a:p>
            <a:endParaRPr/>
          </a:p>
        </xdr:txBody>
      </xdr:sp>
      <xdr:sp macro="" textlink="">
        <xdr:nvSpPr>
          <xdr:cNvPr id="5" name="直線 4"/>
          <xdr:cNvSpPr/>
        </xdr:nvSpPr>
        <xdr:spPr>
          <a:xfrm>
            <a:off x="611" y="804"/>
            <a:ext cx="19" cy="0"/>
          </a:xfrm>
          <a:prstGeom prst="line">
            <a:avLst/>
          </a:prstGeom>
          <a:noFill/>
          <a:ln w="9525">
            <a:solidFill>
              <a:sysClr val="windowText" lastClr="000000"/>
            </a:solidFill>
            <a:miter/>
          </a:ln>
        </xdr:spPr>
        <xdr:txBody>
          <a:bodyPr vertOverflow="overflow" horzOverflow="overflow" upright="1"/>
          <a:lstStyle/>
          <a:p>
            <a:endParaRPr/>
          </a:p>
        </xdr:txBody>
      </xdr:sp>
    </xdr:grpSp>
    <xdr:clientData/>
  </xdr:twoCellAnchor>
  <xdr:twoCellAnchor>
    <xdr:from xmlns:xdr="http://schemas.openxmlformats.org/drawingml/2006/spreadsheetDrawing">
      <xdr:col>33</xdr:col>
      <xdr:colOff>19050</xdr:colOff>
      <xdr:row>53</xdr:row>
      <xdr:rowOff>0</xdr:rowOff>
    </xdr:from>
    <xdr:to xmlns:xdr="http://schemas.openxmlformats.org/drawingml/2006/spreadsheetDrawing">
      <xdr:col>34</xdr:col>
      <xdr:colOff>28575</xdr:colOff>
      <xdr:row>53</xdr:row>
      <xdr:rowOff>210820</xdr:rowOff>
    </xdr:to>
    <xdr:grpSp>
      <xdr:nvGrpSpPr>
        <xdr:cNvPr id="7" name="グループ 6"/>
        <xdr:cNvGrpSpPr/>
      </xdr:nvGrpSpPr>
      <xdr:grpSpPr>
        <a:xfrm>
          <a:off x="5168265" y="10955020"/>
          <a:ext cx="161925" cy="210820"/>
          <a:chOff x="611" y="804"/>
          <a:chExt cx="19" cy="28"/>
        </a:xfrm>
      </xdr:grpSpPr>
      <xdr:sp macro="" textlink="">
        <xdr:nvSpPr>
          <xdr:cNvPr id="8" name="直線 7"/>
          <xdr:cNvSpPr/>
        </xdr:nvSpPr>
        <xdr:spPr>
          <a:xfrm>
            <a:off x="611" y="804"/>
            <a:ext cx="0" cy="28"/>
          </a:xfrm>
          <a:prstGeom prst="line">
            <a:avLst/>
          </a:prstGeom>
          <a:noFill/>
          <a:ln w="9525">
            <a:solidFill>
              <a:sysClr val="windowText" lastClr="000000"/>
            </a:solidFill>
            <a:miter/>
            <a:tailEnd type="arrow"/>
          </a:ln>
        </xdr:spPr>
        <xdr:txBody>
          <a:bodyPr vertOverflow="overflow" horzOverflow="overflow" upright="1"/>
          <a:lstStyle/>
          <a:p>
            <a:endParaRPr/>
          </a:p>
        </xdr:txBody>
      </xdr:sp>
      <xdr:sp macro="" textlink="">
        <xdr:nvSpPr>
          <xdr:cNvPr id="9" name="直線 8"/>
          <xdr:cNvSpPr/>
        </xdr:nvSpPr>
        <xdr:spPr>
          <a:xfrm>
            <a:off x="611" y="804"/>
            <a:ext cx="19" cy="0"/>
          </a:xfrm>
          <a:prstGeom prst="line">
            <a:avLst/>
          </a:prstGeom>
          <a:noFill/>
          <a:ln w="9525">
            <a:solidFill>
              <a:sysClr val="windowText" lastClr="000000"/>
            </a:solidFill>
            <a:miter/>
          </a:ln>
        </xdr:spPr>
        <xdr:txBody>
          <a:bodyPr vertOverflow="overflow" horzOverflow="overflow" upright="1"/>
          <a:lstStyle/>
          <a:p>
            <a:endParaRPr/>
          </a:p>
        </xdr:txBody>
      </xdr:sp>
    </xdr:grpSp>
    <xdr:clientData/>
  </xdr:twoCellAnchor>
  <xdr:twoCellAnchor>
    <xdr:from xmlns:xdr="http://schemas.openxmlformats.org/drawingml/2006/spreadsheetDrawing">
      <xdr:col>2</xdr:col>
      <xdr:colOff>57150</xdr:colOff>
      <xdr:row>15</xdr:row>
      <xdr:rowOff>76200</xdr:rowOff>
    </xdr:from>
    <xdr:to xmlns:xdr="http://schemas.openxmlformats.org/drawingml/2006/spreadsheetDrawing">
      <xdr:col>3</xdr:col>
      <xdr:colOff>66675</xdr:colOff>
      <xdr:row>15</xdr:row>
      <xdr:rowOff>190500</xdr:rowOff>
    </xdr:to>
    <xdr:sp macro="" textlink="">
      <xdr:nvSpPr>
        <xdr:cNvPr id="10" name="四角形 9"/>
        <xdr:cNvSpPr>
          <a:spLocks noChangeArrowheads="1"/>
        </xdr:cNvSpPr>
      </xdr:nvSpPr>
      <xdr:spPr>
        <a:xfrm>
          <a:off x="481965" y="3297555"/>
          <a:ext cx="161925" cy="114300"/>
        </a:xfrm>
        <a:prstGeom prst="rect">
          <a:avLst/>
        </a:prstGeom>
        <a:solidFill>
          <a:srgbClr val="CCFFFF"/>
        </a:solidFill>
        <a:ln w="9525">
          <a:solidFill>
            <a:sysClr val="windowText" lastClr="000000"/>
          </a:solidFill>
          <a:miter/>
        </a:ln>
      </xdr:spPr>
      <xdr:txBody>
        <a:bodyPr vertOverflow="overflow" horzOverflow="overflow" upright="1"/>
        <a:lstStyle/>
        <a:p>
          <a:endParaRPr/>
        </a:p>
      </xdr:txBody>
    </xdr:sp>
    <xdr:clientData/>
  </xdr:twoCellAnchor>
  <xdr:twoCellAnchor>
    <xdr:from xmlns:xdr="http://schemas.openxmlformats.org/drawingml/2006/spreadsheetDrawing">
      <xdr:col>33</xdr:col>
      <xdr:colOff>19050</xdr:colOff>
      <xdr:row>53</xdr:row>
      <xdr:rowOff>0</xdr:rowOff>
    </xdr:from>
    <xdr:to xmlns:xdr="http://schemas.openxmlformats.org/drawingml/2006/spreadsheetDrawing">
      <xdr:col>34</xdr:col>
      <xdr:colOff>28575</xdr:colOff>
      <xdr:row>53</xdr:row>
      <xdr:rowOff>210820</xdr:rowOff>
    </xdr:to>
    <xdr:grpSp>
      <xdr:nvGrpSpPr>
        <xdr:cNvPr id="12" name="グループ 11"/>
        <xdr:cNvGrpSpPr/>
      </xdr:nvGrpSpPr>
      <xdr:grpSpPr>
        <a:xfrm>
          <a:off x="5168265" y="10955020"/>
          <a:ext cx="161925" cy="210820"/>
          <a:chOff x="611" y="804"/>
          <a:chExt cx="19" cy="28"/>
        </a:xfrm>
      </xdr:grpSpPr>
      <xdr:sp macro="" textlink="">
        <xdr:nvSpPr>
          <xdr:cNvPr id="13" name="直線 12"/>
          <xdr:cNvSpPr/>
        </xdr:nvSpPr>
        <xdr:spPr>
          <a:xfrm>
            <a:off x="611" y="804"/>
            <a:ext cx="0" cy="28"/>
          </a:xfrm>
          <a:prstGeom prst="line">
            <a:avLst/>
          </a:prstGeom>
          <a:noFill/>
          <a:ln w="9525">
            <a:solidFill>
              <a:sysClr val="windowText" lastClr="000000"/>
            </a:solidFill>
            <a:miter/>
            <a:tailEnd type="arrow"/>
          </a:ln>
        </xdr:spPr>
        <xdr:txBody>
          <a:bodyPr vertOverflow="overflow" horzOverflow="overflow" upright="1"/>
          <a:lstStyle/>
          <a:p>
            <a:endParaRPr/>
          </a:p>
        </xdr:txBody>
      </xdr:sp>
      <xdr:sp macro="" textlink="">
        <xdr:nvSpPr>
          <xdr:cNvPr id="14" name="直線 13"/>
          <xdr:cNvSpPr/>
        </xdr:nvSpPr>
        <xdr:spPr>
          <a:xfrm>
            <a:off x="611" y="804"/>
            <a:ext cx="19" cy="0"/>
          </a:xfrm>
          <a:prstGeom prst="line">
            <a:avLst/>
          </a:prstGeom>
          <a:noFill/>
          <a:ln w="9525">
            <a:solidFill>
              <a:sysClr val="windowText" lastClr="000000"/>
            </a:solidFill>
            <a:miter/>
          </a:ln>
        </xdr:spPr>
        <xdr:txBody>
          <a:bodyPr vertOverflow="overflow" horzOverflow="overflow" upright="1"/>
          <a:lstStyle/>
          <a:p>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5.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hyperlink" Target="mailto:sumai@pref.shizuoka.lg.jp" TargetMode="External" /><Relationship Id="rId2" Type="http://schemas.openxmlformats.org/officeDocument/2006/relationships/printerSettings" Target="../printerSettings/printerSettings3.bin" /><Relationship Id="rId3"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hyperlink" Target="mailto:sumai@pref.shizuoka.lg.jp" TargetMode="External" /><Relationship Id="rId2" Type="http://schemas.openxmlformats.org/officeDocument/2006/relationships/printerSettings" Target="../printerSettings/printerSettings4.bin" /><Relationship Id="rId3"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hyperlink" Target="mailto:sumai@pref.shizuoka.lg.jp" TargetMode="External" /><Relationship Id="rId2" Type="http://schemas.openxmlformats.org/officeDocument/2006/relationships/printerSettings" Target="../printerSettings/printerSettings5.bin" /><Relationship Id="rId3" Type="http://schemas.openxmlformats.org/officeDocument/2006/relationships/drawing" Target="../drawings/drawing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T114"/>
  <sheetViews>
    <sheetView tabSelected="1" view="pageBreakPreview" zoomScale="85" zoomScaleSheetLayoutView="85" workbookViewId="0"/>
  </sheetViews>
  <sheetFormatPr defaultRowHeight="18.75"/>
  <cols>
    <col min="1" max="1" width="2" customWidth="1"/>
    <col min="2" max="2" width="8.203125e-002" style="1" customWidth="1"/>
    <col min="3" max="3" width="4.75" style="1" customWidth="1"/>
    <col min="4" max="4" width="25.25" style="2" customWidth="1"/>
    <col min="5" max="5" width="25.125" style="3" customWidth="1"/>
    <col min="6" max="6" width="25.125" style="4" customWidth="1"/>
    <col min="7" max="7" width="26.25" style="1" customWidth="1"/>
    <col min="8" max="8" width="12.375" style="2" hidden="1" customWidth="1"/>
    <col min="9" max="10" width="6.125" style="5" customWidth="1"/>
    <col min="11" max="11" width="5.5" style="5" customWidth="1"/>
    <col min="12" max="12" width="50.75" style="2" customWidth="1"/>
    <col min="13" max="13" width="6.5" style="2" customWidth="1"/>
    <col min="14" max="14" width="10.75" style="1" hidden="1" customWidth="1"/>
    <col min="15" max="15" width="13" style="1" hidden="1" bestFit="1" customWidth="1"/>
    <col min="16" max="16" width="9" style="1" hidden="1" customWidth="1"/>
    <col min="17" max="18" width="12.5" style="1" hidden="1" customWidth="1"/>
    <col min="19" max="19" width="12.5" style="6" hidden="1" customWidth="1"/>
    <col min="20" max="20" width="9" style="6" hidden="1" customWidth="1"/>
  </cols>
  <sheetData>
    <row r="1" spans="1:18">
      <c r="C1" s="9"/>
      <c r="D1" s="32" t="s">
        <v>343</v>
      </c>
      <c r="F1" s="110"/>
    </row>
    <row r="2" spans="1:18">
      <c r="C2" s="10"/>
      <c r="D2" s="32" t="s">
        <v>25</v>
      </c>
      <c r="F2" s="111"/>
      <c r="G2" s="151"/>
      <c r="O2" s="1" t="str">
        <f>IF(I76&gt;0,"記載ミスが有ります。チェック欄及び右の条件を確認の上修正してください。","提出OK")</f>
        <v>提出OK</v>
      </c>
    </row>
    <row r="3" spans="1:18">
      <c r="C3" s="11"/>
      <c r="D3" s="32" t="s">
        <v>265</v>
      </c>
      <c r="F3" s="111"/>
      <c r="G3" s="151"/>
      <c r="M3" s="215"/>
      <c r="O3" s="1" t="s">
        <v>4</v>
      </c>
      <c r="P3" s="1" t="s">
        <v>58</v>
      </c>
    </row>
    <row r="4" spans="1:18" s="7" customFormat="1" ht="29.25" customHeight="1">
      <c r="A4" s="6"/>
      <c r="B4" s="1"/>
      <c r="C4" s="12" t="s">
        <v>144</v>
      </c>
      <c r="D4" s="33"/>
      <c r="E4" s="3"/>
      <c r="F4" s="112"/>
      <c r="G4" s="152"/>
      <c r="H4" s="2"/>
      <c r="I4" s="194" t="s">
        <v>16</v>
      </c>
      <c r="J4" s="204"/>
      <c r="K4" s="205"/>
      <c r="L4" s="206" t="s">
        <v>88</v>
      </c>
      <c r="M4" s="216"/>
      <c r="N4" s="2"/>
      <c r="O4" s="2" t="s">
        <v>20</v>
      </c>
      <c r="P4" s="2" t="s">
        <v>228</v>
      </c>
      <c r="Q4" s="2"/>
      <c r="R4" s="2"/>
    </row>
    <row r="5" spans="1:18" ht="29.25">
      <c r="C5" s="13"/>
      <c r="D5" s="34" t="s">
        <v>41</v>
      </c>
      <c r="E5" s="63" t="s">
        <v>4</v>
      </c>
      <c r="F5" s="113" t="s">
        <v>288</v>
      </c>
      <c r="G5" s="153" t="s">
        <v>364</v>
      </c>
      <c r="I5" s="118" t="s">
        <v>4</v>
      </c>
      <c r="J5" s="118" t="s">
        <v>20</v>
      </c>
      <c r="K5" s="118" t="s">
        <v>223</v>
      </c>
      <c r="L5" s="207"/>
      <c r="M5" s="216"/>
      <c r="O5" s="1" t="s">
        <v>23</v>
      </c>
    </row>
    <row r="6" spans="1:18" ht="19.5" customHeight="1">
      <c r="A6" s="7"/>
      <c r="B6" s="2"/>
      <c r="C6" s="14" t="s">
        <v>252</v>
      </c>
      <c r="D6" s="35" t="s">
        <v>3</v>
      </c>
      <c r="E6" s="64" t="s">
        <v>5</v>
      </c>
      <c r="F6" s="114" t="s">
        <v>115</v>
      </c>
      <c r="G6" s="154" t="s">
        <v>231</v>
      </c>
      <c r="H6" s="185"/>
      <c r="I6" s="195"/>
      <c r="J6" s="195"/>
      <c r="K6" s="195"/>
      <c r="L6" s="208"/>
    </row>
    <row r="7" spans="1:18" ht="19.5" customHeight="1">
      <c r="C7" s="15"/>
      <c r="D7" s="36"/>
      <c r="E7" s="65"/>
      <c r="F7" s="75"/>
      <c r="G7" s="155"/>
      <c r="H7" s="185" t="str">
        <v>要綱様式第1号</v>
      </c>
      <c r="I7" s="196" t="str">
        <f>IF(G7="","×",IF(F7="","×",IF(E7="","×","○")))</f>
        <v>×</v>
      </c>
      <c r="J7" s="196" t="str">
        <f>IF(G7="","×",IF(F7="","×",IF(E7="","×","○")))</f>
        <v>×</v>
      </c>
      <c r="K7" s="196" t="str">
        <f>IF(G7="","×",IF(F7="","×",IF(E7="","×","○")))</f>
        <v>×</v>
      </c>
      <c r="L7" s="54" t="s">
        <v>31</v>
      </c>
      <c r="M7" s="216"/>
    </row>
    <row r="8" spans="1:18" ht="19.5" customHeight="1">
      <c r="C8" s="15"/>
      <c r="D8" s="36"/>
      <c r="E8" s="66" t="s">
        <v>112</v>
      </c>
      <c r="F8" s="115" t="s">
        <v>275</v>
      </c>
      <c r="G8" s="156" t="s">
        <v>109</v>
      </c>
      <c r="H8" s="185"/>
      <c r="I8" s="196"/>
      <c r="J8" s="196"/>
      <c r="K8" s="196"/>
      <c r="L8" s="54"/>
      <c r="M8" s="216"/>
    </row>
    <row r="9" spans="1:18" ht="19.5" customHeight="1">
      <c r="C9" s="15"/>
      <c r="D9" s="37"/>
      <c r="E9" s="67"/>
      <c r="F9" s="116"/>
      <c r="G9" s="157"/>
      <c r="H9" s="185" t="str">
        <v>要綱様式第1号</v>
      </c>
      <c r="I9" s="196" t="str">
        <f>IF(F9="","×",IF(E9="","×","○"))</f>
        <v>×</v>
      </c>
      <c r="J9" s="196" t="str">
        <f>IF(F9="","×",IF(E9="","×","○"))</f>
        <v>×</v>
      </c>
      <c r="K9" s="196" t="str">
        <f>IF(F9="","×",IF(E9="","×","○"))</f>
        <v>×</v>
      </c>
      <c r="L9" s="54" t="s">
        <v>31</v>
      </c>
      <c r="M9" s="216"/>
    </row>
    <row r="10" spans="1:18" ht="19.5" customHeight="1">
      <c r="C10" s="15"/>
      <c r="D10" s="38" t="s">
        <v>348</v>
      </c>
      <c r="E10" s="68"/>
      <c r="F10" s="117"/>
      <c r="G10" s="158"/>
      <c r="H10" s="185" t="str">
        <v>要綱様式第1号</v>
      </c>
      <c r="I10" s="196" t="str">
        <f>IF(E10&gt;"","○","×")</f>
        <v>×</v>
      </c>
      <c r="J10" s="196" t="str">
        <f>IF(E10&gt;"","○","×")</f>
        <v>×</v>
      </c>
      <c r="K10" s="196" t="str">
        <f>IF(E10&gt;"","○","×")</f>
        <v>×</v>
      </c>
      <c r="L10" s="54" t="s">
        <v>31</v>
      </c>
      <c r="M10" s="216"/>
    </row>
    <row r="11" spans="1:18" ht="19.5" customHeight="1">
      <c r="C11" s="15"/>
      <c r="D11" s="38" t="s">
        <v>349</v>
      </c>
      <c r="E11" s="69"/>
      <c r="F11" s="118"/>
      <c r="G11" s="159"/>
      <c r="H11" s="185" t="str">
        <v>要綱様式第1号</v>
      </c>
      <c r="I11" s="196" t="str">
        <f>IF(E11&gt;"","○","×")</f>
        <v>×</v>
      </c>
      <c r="J11" s="196" t="str">
        <f>IF(E11&gt;"","○","×")</f>
        <v>×</v>
      </c>
      <c r="K11" s="196" t="str">
        <f>IF(E11&gt;"","○","×")</f>
        <v>×</v>
      </c>
      <c r="L11" s="54" t="s">
        <v>31</v>
      </c>
    </row>
    <row r="12" spans="1:18" hidden="1">
      <c r="A12" s="8"/>
      <c r="C12" s="15"/>
      <c r="D12" s="39" t="str">
        <f>IF(E5=O3,"事業完了予定年月日","事業完了年月日")</f>
        <v>事業完了予定年月日</v>
      </c>
      <c r="E12" s="70"/>
      <c r="F12" s="119"/>
      <c r="G12" s="159"/>
      <c r="H12" s="185" t="s">
        <v>54</v>
      </c>
      <c r="I12" s="196"/>
      <c r="J12" s="196"/>
      <c r="K12" s="196" t="str">
        <f>IF(E12&gt;"","○","×")</f>
        <v>×</v>
      </c>
      <c r="L12" s="208"/>
    </row>
    <row r="13" spans="1:18" ht="19.5" customHeight="1">
      <c r="C13" s="15"/>
      <c r="D13" s="38" t="s">
        <v>336</v>
      </c>
      <c r="E13" s="71"/>
      <c r="F13" s="120"/>
      <c r="G13" s="160"/>
      <c r="H13" s="185"/>
      <c r="I13" s="196" t="str">
        <f>IF(E13&gt;"","○","×")</f>
        <v>×</v>
      </c>
      <c r="J13" s="196" t="str">
        <f>IF(E13&gt;"","○","×")</f>
        <v>×</v>
      </c>
      <c r="K13" s="196" t="str">
        <f>IF(E13&gt;"","○","×")</f>
        <v>×</v>
      </c>
      <c r="L13" s="54" t="s">
        <v>31</v>
      </c>
      <c r="M13" s="216"/>
    </row>
    <row r="14" spans="1:18" ht="19.5" customHeight="1">
      <c r="C14" s="15"/>
      <c r="D14" s="38" t="s">
        <v>236</v>
      </c>
      <c r="E14" s="72"/>
      <c r="F14" s="120"/>
      <c r="G14" s="160"/>
      <c r="H14" s="185"/>
      <c r="I14" s="196"/>
      <c r="J14" s="196"/>
      <c r="K14" s="196"/>
      <c r="L14" s="208"/>
      <c r="M14" s="216"/>
      <c r="N14" s="1" t="s">
        <v>78</v>
      </c>
    </row>
    <row r="15" spans="1:18" ht="19.5" hidden="1" customHeight="1">
      <c r="A15" s="8"/>
      <c r="C15" s="15"/>
      <c r="D15" s="40" t="s">
        <v>355</v>
      </c>
      <c r="E15" s="73" t="s">
        <v>226</v>
      </c>
      <c r="F15" s="115" t="s">
        <v>293</v>
      </c>
      <c r="G15" s="161"/>
      <c r="H15" s="185" t="s">
        <v>43</v>
      </c>
      <c r="I15" s="196"/>
      <c r="J15" s="196"/>
      <c r="K15" s="196"/>
      <c r="L15" s="208"/>
      <c r="M15" s="216"/>
      <c r="N15" s="217" t="s">
        <v>91</v>
      </c>
    </row>
    <row r="16" spans="1:18" ht="19.5" hidden="1" customHeight="1">
      <c r="A16" s="8"/>
      <c r="C16" s="15"/>
      <c r="D16" s="40"/>
      <c r="E16" s="74"/>
      <c r="F16" s="121"/>
      <c r="G16" s="162"/>
      <c r="H16" s="186" t="s">
        <v>43</v>
      </c>
      <c r="I16" s="196" t="str">
        <f>IF(F16&gt;"","○","×")</f>
        <v>×</v>
      </c>
      <c r="J16" s="196"/>
      <c r="K16" s="196"/>
      <c r="L16" s="54" t="s">
        <v>31</v>
      </c>
      <c r="N16" s="217" t="s">
        <v>62</v>
      </c>
    </row>
    <row r="17" spans="1:18" ht="19.5" hidden="1" customHeight="1">
      <c r="A17" s="8"/>
      <c r="C17" s="15"/>
      <c r="D17" s="38" t="s">
        <v>78</v>
      </c>
      <c r="E17" s="75" t="s">
        <v>91</v>
      </c>
      <c r="F17" s="122"/>
      <c r="G17" s="163" t="str">
        <f>IF(E17="その他","(その他を選択した場合ここに記載)","")</f>
        <v/>
      </c>
      <c r="H17" s="186" t="s">
        <v>43</v>
      </c>
      <c r="I17" s="196" t="str">
        <f>IF(E17&gt;"","○","×")</f>
        <v>○</v>
      </c>
      <c r="J17" s="196"/>
      <c r="K17" s="196"/>
      <c r="L17" s="54" t="s">
        <v>31</v>
      </c>
      <c r="N17" s="217"/>
    </row>
    <row r="18" spans="1:18" ht="19.5" customHeight="1">
      <c r="C18" s="15"/>
      <c r="D18" s="41" t="s">
        <v>36</v>
      </c>
      <c r="E18" s="76" t="s">
        <v>37</v>
      </c>
      <c r="F18" s="76" t="s">
        <v>83</v>
      </c>
      <c r="G18" s="76" t="s">
        <v>264</v>
      </c>
      <c r="H18" s="186"/>
      <c r="I18" s="196"/>
      <c r="J18" s="196"/>
      <c r="K18" s="196"/>
      <c r="L18" s="54"/>
      <c r="N18" s="1" t="s">
        <v>68</v>
      </c>
      <c r="O18" s="1" t="s">
        <v>129</v>
      </c>
    </row>
    <row r="19" spans="1:18" ht="19.5" customHeight="1">
      <c r="C19" s="15"/>
      <c r="D19" s="42"/>
      <c r="E19" s="75"/>
      <c r="F19" s="75"/>
      <c r="G19" s="75"/>
      <c r="H19" s="186"/>
      <c r="I19" s="196" t="str">
        <f>IF(G19="","×",IF(F19="","×",IF(E19="","×","○")))</f>
        <v>×</v>
      </c>
      <c r="J19" s="196" t="str">
        <f>IF(G19="","×",IF(F19="","×",IF(E19="","×","○")))</f>
        <v>×</v>
      </c>
      <c r="K19" s="196" t="str">
        <f>IF(G19="","×",IF(F19="","×",IF(E19="","×","○")))</f>
        <v>×</v>
      </c>
      <c r="L19" s="54" t="s">
        <v>31</v>
      </c>
      <c r="N19" s="218" t="s">
        <v>309</v>
      </c>
      <c r="O19" s="1" t="s">
        <v>17</v>
      </c>
    </row>
    <row r="20" spans="1:18" ht="19.5" customHeight="1">
      <c r="C20" s="15"/>
      <c r="D20" s="42"/>
      <c r="E20" s="76" t="s">
        <v>129</v>
      </c>
      <c r="F20" s="76" t="s">
        <v>9</v>
      </c>
      <c r="G20" s="76" t="s">
        <v>341</v>
      </c>
      <c r="H20" s="186"/>
      <c r="I20" s="196"/>
      <c r="J20" s="196"/>
      <c r="K20" s="196"/>
      <c r="L20" s="54"/>
      <c r="N20" s="218" t="s">
        <v>311</v>
      </c>
      <c r="O20" s="1" t="s">
        <v>50</v>
      </c>
    </row>
    <row r="21" spans="1:18" ht="19.5" customHeight="1">
      <c r="C21" s="15"/>
      <c r="D21" s="42"/>
      <c r="E21" s="75"/>
      <c r="F21" s="123"/>
      <c r="G21" s="75"/>
      <c r="H21" s="186"/>
      <c r="I21" s="196" t="str">
        <f>IF(G21="","×",IF(F21="","×",IF(E21="","×","○")))</f>
        <v>×</v>
      </c>
      <c r="J21" s="196" t="str">
        <f>IF(G21="","×",IF(F21="","×",IF(E21="","×","○")))</f>
        <v>×</v>
      </c>
      <c r="K21" s="196" t="str">
        <f>IF(G21="","×",IF(F21="","×",IF(E21="","×","○")))</f>
        <v>×</v>
      </c>
      <c r="L21" s="54" t="s">
        <v>31</v>
      </c>
      <c r="N21" s="218" t="s">
        <v>313</v>
      </c>
      <c r="O21" s="1" t="s">
        <v>72</v>
      </c>
    </row>
    <row r="22" spans="1:18" ht="19.5" customHeight="1">
      <c r="C22" s="15"/>
      <c r="D22" s="43" t="s">
        <v>289</v>
      </c>
      <c r="E22" s="76" t="s">
        <v>349</v>
      </c>
      <c r="F22" s="76" t="s">
        <v>397</v>
      </c>
      <c r="G22" s="76" t="s">
        <v>115</v>
      </c>
      <c r="H22" s="186"/>
      <c r="I22" s="196"/>
      <c r="J22" s="196"/>
      <c r="K22" s="196"/>
      <c r="L22" s="54"/>
      <c r="M22" s="216"/>
      <c r="N22" s="218" t="s">
        <v>38</v>
      </c>
    </row>
    <row r="23" spans="1:18" ht="19.5" customHeight="1">
      <c r="C23" s="15"/>
      <c r="D23" s="44"/>
      <c r="E23" s="77"/>
      <c r="F23" s="77"/>
      <c r="G23" s="77"/>
      <c r="H23" s="186"/>
      <c r="I23" s="196"/>
      <c r="J23" s="196"/>
      <c r="K23" s="196"/>
      <c r="L23" s="54"/>
      <c r="M23" s="216"/>
      <c r="N23" s="218" t="s">
        <v>290</v>
      </c>
    </row>
    <row r="24" spans="1:18" ht="19.5" customHeight="1">
      <c r="C24" s="15"/>
      <c r="D24" s="44"/>
      <c r="E24" s="76" t="s">
        <v>398</v>
      </c>
      <c r="F24" s="76" t="s">
        <v>286</v>
      </c>
      <c r="G24" s="76" t="s">
        <v>275</v>
      </c>
      <c r="H24" s="186"/>
      <c r="I24" s="196"/>
      <c r="J24" s="196"/>
      <c r="K24" s="196"/>
      <c r="L24" s="54"/>
      <c r="M24" s="216"/>
    </row>
    <row r="25" spans="1:18" ht="19.5" customHeight="1">
      <c r="C25" s="16"/>
      <c r="D25" s="45"/>
      <c r="E25" s="77"/>
      <c r="F25" s="124"/>
      <c r="G25" s="124"/>
      <c r="H25" s="186"/>
      <c r="I25" s="196"/>
      <c r="J25" s="196"/>
      <c r="K25" s="196"/>
      <c r="L25" s="54"/>
      <c r="M25" s="216"/>
    </row>
    <row r="26" spans="1:18" ht="19.5" customHeight="1">
      <c r="C26" s="17" t="s">
        <v>190</v>
      </c>
      <c r="D26" s="46" t="s">
        <v>257</v>
      </c>
      <c r="E26" s="78" t="s">
        <v>424</v>
      </c>
      <c r="F26" s="125"/>
      <c r="G26" s="164"/>
      <c r="H26" s="187" t="s">
        <v>426</v>
      </c>
      <c r="I26" s="196" t="str">
        <f>IF(F27&gt;"","○",IF(F26&gt;"","○","×"))</f>
        <v>×</v>
      </c>
      <c r="J26" s="196" t="str">
        <f>IF(F27&gt;"","○",IF(F26&gt;"","○","×"))</f>
        <v>×</v>
      </c>
      <c r="K26" s="196" t="str">
        <f>IF(G27&gt;"","○",IF(G26&gt;"","○","×"))</f>
        <v>×</v>
      </c>
      <c r="L26" s="209" t="s">
        <v>425</v>
      </c>
      <c r="N26" s="1" t="str">
        <f>IF(記入シート!F27="○",記入シート!E27,IF(記入シート!F26="○",記入シート!E26,""))</f>
        <v/>
      </c>
      <c r="O26" s="1" t="str">
        <f>IF(記入シート!G27="○",記入シート!E27,IF(記入シート!G26="○",記入シート!E26,""))</f>
        <v/>
      </c>
    </row>
    <row r="27" spans="1:18" ht="19.5" customHeight="1">
      <c r="C27" s="18"/>
      <c r="D27" s="47"/>
      <c r="E27" s="78" t="s">
        <v>97</v>
      </c>
      <c r="F27" s="125"/>
      <c r="G27" s="164"/>
      <c r="H27" s="187" t="s">
        <v>426</v>
      </c>
      <c r="I27" s="196" t="str">
        <f>IF(F26&gt;"","○",IF(F27&gt;"","○","×"))</f>
        <v>×</v>
      </c>
      <c r="J27" s="196" t="str">
        <f>IF(F26&gt;"","○",IF(F27&gt;"","○","×"))</f>
        <v>×</v>
      </c>
      <c r="K27" s="196" t="str">
        <f>IF(G26&gt;"","○",IF(G27&gt;"","○","×"))</f>
        <v>×</v>
      </c>
      <c r="L27" s="210"/>
    </row>
    <row r="28" spans="1:18" ht="19.5" customHeight="1">
      <c r="C28" s="18"/>
      <c r="D28" s="48" t="s">
        <v>342</v>
      </c>
      <c r="E28" s="79" t="s">
        <v>226</v>
      </c>
      <c r="F28" s="115" t="s">
        <v>293</v>
      </c>
      <c r="G28" s="161"/>
      <c r="H28" s="186" t="s">
        <v>43</v>
      </c>
      <c r="I28" s="196"/>
      <c r="J28" s="196"/>
      <c r="K28" s="196"/>
      <c r="L28" s="54"/>
      <c r="M28" s="216"/>
    </row>
    <row r="29" spans="1:18" ht="19.5" customHeight="1">
      <c r="C29" s="18"/>
      <c r="D29" s="49"/>
      <c r="E29" s="80"/>
      <c r="F29" s="121"/>
      <c r="G29" s="162"/>
      <c r="H29" s="186"/>
      <c r="I29" s="196" t="str">
        <f>IF(F29="","×",IF(E29="","×","○"))</f>
        <v>×</v>
      </c>
      <c r="J29" s="196" t="str">
        <f>IF(F29="","×",IF(E29="","×","○"))</f>
        <v>×</v>
      </c>
      <c r="K29" s="196" t="str">
        <f>IF(F29="","×",IF(E29="","×","○"))</f>
        <v>×</v>
      </c>
      <c r="L29" s="54" t="s">
        <v>31</v>
      </c>
      <c r="N29" s="1" t="s">
        <v>372</v>
      </c>
      <c r="O29" s="6"/>
      <c r="R29" s="6"/>
    </row>
    <row r="30" spans="1:18" ht="19.5" customHeight="1">
      <c r="C30" s="18"/>
      <c r="D30" s="38" t="s">
        <v>373</v>
      </c>
      <c r="E30" s="81"/>
      <c r="F30" s="126"/>
      <c r="G30" s="126"/>
      <c r="H30" s="186" t="s">
        <v>43</v>
      </c>
      <c r="I30" s="196" t="str">
        <f>IF(E30="","×","○")</f>
        <v>×</v>
      </c>
      <c r="J30" s="196" t="str">
        <f>IF(E30="","×","○")</f>
        <v>×</v>
      </c>
      <c r="K30" s="196" t="str">
        <f>IF(E30="","×","○")</f>
        <v>×</v>
      </c>
      <c r="L30" s="54" t="s">
        <v>31</v>
      </c>
      <c r="M30" s="216"/>
      <c r="N30" s="1" t="s">
        <v>126</v>
      </c>
      <c r="O30" s="6"/>
      <c r="R30" s="6"/>
    </row>
    <row r="31" spans="1:18" ht="19.5" customHeight="1">
      <c r="C31" s="18"/>
      <c r="D31" s="38" t="s">
        <v>222</v>
      </c>
      <c r="E31" s="82"/>
      <c r="F31" s="127"/>
      <c r="G31" s="127"/>
      <c r="H31" s="186" t="s">
        <v>43</v>
      </c>
      <c r="I31" s="196" t="str">
        <f>IF(E31="","×","○")</f>
        <v>×</v>
      </c>
      <c r="J31" s="196" t="str">
        <f>IF(E31="","×","○")</f>
        <v>×</v>
      </c>
      <c r="K31" s="196" t="str">
        <f>IF(E31="","×","○")</f>
        <v>×</v>
      </c>
      <c r="L31" s="54" t="s">
        <v>31</v>
      </c>
      <c r="M31" s="216"/>
      <c r="N31" s="1" t="s">
        <v>279</v>
      </c>
      <c r="O31" s="6"/>
      <c r="R31" s="6"/>
    </row>
    <row r="32" spans="1:18" ht="19.5" customHeight="1">
      <c r="C32" s="18"/>
      <c r="D32" s="38" t="s">
        <v>217</v>
      </c>
      <c r="E32" s="83"/>
      <c r="F32" s="128"/>
      <c r="G32" s="128"/>
      <c r="H32" s="186" t="s">
        <v>43</v>
      </c>
      <c r="I32" s="196" t="str">
        <f>IF(E32="","×","○")</f>
        <v>×</v>
      </c>
      <c r="J32" s="196" t="str">
        <f>IF(E32="","×","○")</f>
        <v>×</v>
      </c>
      <c r="K32" s="196" t="str">
        <f>IF(E32="","×","○")</f>
        <v>×</v>
      </c>
      <c r="L32" s="54" t="s">
        <v>31</v>
      </c>
      <c r="M32" s="216"/>
    </row>
    <row r="33" spans="3:17" ht="19.5" customHeight="1">
      <c r="C33" s="18"/>
      <c r="D33" s="48" t="s">
        <v>262</v>
      </c>
      <c r="E33" s="84" t="s">
        <v>388</v>
      </c>
      <c r="F33" s="84" t="s">
        <v>30</v>
      </c>
      <c r="G33" s="165"/>
      <c r="H33" s="186"/>
      <c r="I33" s="196"/>
      <c r="J33" s="196"/>
      <c r="K33" s="196"/>
      <c r="L33" s="54"/>
      <c r="N33" s="6">
        <v>5</v>
      </c>
      <c r="O33" s="6" t="s">
        <v>70</v>
      </c>
    </row>
    <row r="34" spans="3:17" ht="19.5" customHeight="1">
      <c r="C34" s="18"/>
      <c r="D34" s="49"/>
      <c r="E34" s="82"/>
      <c r="F34" s="82">
        <v>0</v>
      </c>
      <c r="G34" s="165"/>
      <c r="H34" s="186"/>
      <c r="I34" s="196" t="str">
        <f>IF(F34="","×",IF(E34="","×","○"))</f>
        <v>×</v>
      </c>
      <c r="J34" s="196" t="str">
        <f>IF(F34="","×",IF(E34="","×","○"))</f>
        <v>×</v>
      </c>
      <c r="K34" s="196" t="str">
        <f>IF(F34="","×",IF(E34="","×","○"))</f>
        <v>×</v>
      </c>
      <c r="L34" s="54" t="s">
        <v>31</v>
      </c>
      <c r="N34" s="6">
        <v>6</v>
      </c>
      <c r="O34" s="6" t="s">
        <v>87</v>
      </c>
    </row>
    <row r="35" spans="3:17" ht="19.5" customHeight="1">
      <c r="C35" s="18"/>
      <c r="D35" s="38" t="s">
        <v>78</v>
      </c>
      <c r="E35" s="85"/>
      <c r="F35" s="129"/>
      <c r="G35" s="165"/>
      <c r="H35" s="186" t="s">
        <v>43</v>
      </c>
      <c r="I35" s="196" t="str">
        <f>IF(E35&gt;"","○","×")</f>
        <v>×</v>
      </c>
      <c r="J35" s="196" t="str">
        <f>IF(E35&gt;"","○","×")</f>
        <v>×</v>
      </c>
      <c r="K35" s="196" t="str">
        <f>IF(E35&gt;"","○","×")</f>
        <v>×</v>
      </c>
      <c r="L35" s="54" t="s">
        <v>31</v>
      </c>
      <c r="N35" s="6">
        <v>7</v>
      </c>
      <c r="O35" s="6"/>
      <c r="Q35" s="218"/>
    </row>
    <row r="36" spans="3:17" ht="19.5" customHeight="1">
      <c r="C36" s="18"/>
      <c r="D36" s="38" t="s">
        <v>94</v>
      </c>
      <c r="E36" s="85"/>
      <c r="F36" s="130"/>
      <c r="G36" s="166"/>
      <c r="H36" s="186" t="s">
        <v>43</v>
      </c>
      <c r="I36" s="196" t="str">
        <f>IF(E36&gt;0,"○","×")</f>
        <v>×</v>
      </c>
      <c r="J36" s="196" t="str">
        <f>IF(E36&gt;0,"○","×")</f>
        <v>×</v>
      </c>
      <c r="K36" s="196" t="str">
        <f>IF(E36&gt;0,"○","×")</f>
        <v>×</v>
      </c>
      <c r="L36" s="211"/>
      <c r="N36" s="217"/>
      <c r="Q36" s="218"/>
    </row>
    <row r="37" spans="3:17" ht="19.5" customHeight="1">
      <c r="C37" s="18"/>
      <c r="D37" s="50" t="s">
        <v>434</v>
      </c>
      <c r="E37" s="86" t="s">
        <v>26</v>
      </c>
      <c r="F37" s="130"/>
      <c r="G37" s="166"/>
      <c r="H37" s="186" t="s">
        <v>43</v>
      </c>
      <c r="I37" s="196" t="str">
        <f>IF(E36="有",IF(E37&gt;0,"○","×"),IF(E37="","○","○"))</f>
        <v>○</v>
      </c>
      <c r="J37" s="196" t="str">
        <f>IF(E36="有",IF(E37&gt;0,"○","×"),IF(E37="","○","○"))</f>
        <v>○</v>
      </c>
      <c r="K37" s="196" t="str">
        <f>IF(E36="有",IF(E37&gt;0,"○","×"),IF(E37="","○","○"))</f>
        <v>○</v>
      </c>
      <c r="L37" s="212" t="s">
        <v>406</v>
      </c>
      <c r="N37" s="217"/>
      <c r="Q37" s="218"/>
    </row>
    <row r="38" spans="3:17" ht="19.5" customHeight="1">
      <c r="C38" s="18"/>
      <c r="D38" s="48" t="s">
        <v>335</v>
      </c>
      <c r="E38" s="87" t="s">
        <v>379</v>
      </c>
      <c r="F38" s="69"/>
      <c r="G38" s="167" t="s">
        <v>194</v>
      </c>
      <c r="H38" s="186" t="s">
        <v>43</v>
      </c>
      <c r="I38" s="196" t="str">
        <f>IF(F38&gt;0,IF(F38&gt;0.6,"×","○"),"×")</f>
        <v>×</v>
      </c>
      <c r="J38" s="196" t="str">
        <f>IF(F38&gt;0,IF(F38&gt;0.6,"×","○"),"×")</f>
        <v>×</v>
      </c>
      <c r="K38" s="196" t="str">
        <f>IF(F38&gt;0,IF(F38&gt;0.6,"×","○"),"×")</f>
        <v>×</v>
      </c>
      <c r="L38" s="54" t="s">
        <v>291</v>
      </c>
      <c r="N38" s="217"/>
      <c r="Q38" s="218"/>
    </row>
    <row r="39" spans="3:17" ht="19.5" customHeight="1">
      <c r="C39" s="18"/>
      <c r="D39" s="51"/>
      <c r="E39" s="38" t="s">
        <v>340</v>
      </c>
      <c r="F39" s="69"/>
      <c r="G39" s="167" t="s">
        <v>170</v>
      </c>
      <c r="H39" s="186" t="s">
        <v>43</v>
      </c>
      <c r="I39" s="196" t="str">
        <f>IF(F39&gt;0,"○","×")</f>
        <v>×</v>
      </c>
      <c r="J39" s="196" t="str">
        <f>IF(F39&gt;0,"○","×")</f>
        <v>×</v>
      </c>
      <c r="K39" s="196" t="str">
        <f>IF(F39&gt;0,"○","×")</f>
        <v>×</v>
      </c>
      <c r="L39" s="54" t="s">
        <v>31</v>
      </c>
      <c r="N39" s="217"/>
      <c r="Q39" s="218"/>
    </row>
    <row r="40" spans="3:17" ht="19.5" customHeight="1">
      <c r="C40" s="18"/>
      <c r="D40" s="51"/>
      <c r="E40" s="38" t="s">
        <v>122</v>
      </c>
      <c r="F40" s="69"/>
      <c r="G40" s="167" t="s">
        <v>170</v>
      </c>
      <c r="H40" s="186" t="s">
        <v>43</v>
      </c>
      <c r="I40" s="196" t="str">
        <f>IF(F40&gt;0,"○","×")</f>
        <v>×</v>
      </c>
      <c r="J40" s="196" t="str">
        <f>IF(F40&gt;0,"○","×")</f>
        <v>×</v>
      </c>
      <c r="K40" s="196" t="str">
        <f>IF(F40&gt;0,"○","×")</f>
        <v>×</v>
      </c>
      <c r="L40" s="54" t="s">
        <v>31</v>
      </c>
      <c r="N40" s="217"/>
      <c r="Q40" s="218"/>
    </row>
    <row r="41" spans="3:17" ht="19.5" customHeight="1">
      <c r="C41" s="19"/>
      <c r="D41" s="49"/>
      <c r="E41" s="38" t="s">
        <v>118</v>
      </c>
      <c r="F41" s="131" t="e">
        <f>ROUNDUP(N41,2)</f>
        <v>#DIV/0!</v>
      </c>
      <c r="G41" s="165"/>
      <c r="H41" s="186" t="s">
        <v>43</v>
      </c>
      <c r="I41" s="196" t="e">
        <f>IF(F41&gt;0.8,"×","○")</f>
        <v>#DIV/0!</v>
      </c>
      <c r="J41" s="196" t="e">
        <f>IF(F41&gt;0.8,"×","○")</f>
        <v>#DIV/0!</v>
      </c>
      <c r="K41" s="196" t="e">
        <f>IF(F41&gt;0.8,"×","○")</f>
        <v>#DIV/0!</v>
      </c>
      <c r="L41" s="54" t="s">
        <v>187</v>
      </c>
      <c r="N41" s="217" t="e">
        <f>F39/F40</f>
        <v>#DIV/0!</v>
      </c>
      <c r="Q41" s="218"/>
    </row>
    <row r="42" spans="3:17" ht="19.5" customHeight="1">
      <c r="C42" s="20" t="s">
        <v>149</v>
      </c>
      <c r="D42" s="52" t="s">
        <v>76</v>
      </c>
      <c r="E42" s="74"/>
      <c r="F42" s="74"/>
      <c r="G42" s="74"/>
      <c r="H42" s="186" t="s">
        <v>43</v>
      </c>
      <c r="I42" s="196" t="str">
        <f>IF(E42&gt;"","○","×")</f>
        <v>×</v>
      </c>
      <c r="J42" s="196" t="str">
        <f>IF(E42&gt;"","○","×")</f>
        <v>×</v>
      </c>
      <c r="K42" s="196" t="str">
        <f>IF(E42&gt;"","○","×")</f>
        <v>×</v>
      </c>
      <c r="L42" s="54" t="s">
        <v>31</v>
      </c>
      <c r="M42" s="216"/>
    </row>
    <row r="43" spans="3:17" ht="19.5" customHeight="1">
      <c r="C43" s="21"/>
      <c r="D43" s="52" t="s">
        <v>384</v>
      </c>
      <c r="E43" s="74"/>
      <c r="F43" s="132" t="s">
        <v>365</v>
      </c>
      <c r="G43" s="74"/>
      <c r="H43" s="186" t="s">
        <v>43</v>
      </c>
      <c r="I43" s="196" t="str">
        <f>IF(E43&gt;"","○","×")</f>
        <v>×</v>
      </c>
      <c r="J43" s="196" t="str">
        <f>IF(E43&gt;"","○","×")</f>
        <v>×</v>
      </c>
      <c r="K43" s="196" t="str">
        <f>IF(E43&gt;"","○","×")</f>
        <v>×</v>
      </c>
      <c r="L43" s="54" t="s">
        <v>31</v>
      </c>
      <c r="M43" s="216"/>
    </row>
    <row r="44" spans="3:17" ht="19.5" customHeight="1">
      <c r="C44" s="21"/>
      <c r="D44" s="52" t="s">
        <v>106</v>
      </c>
      <c r="E44" s="71"/>
      <c r="F44" s="71"/>
      <c r="G44" s="71"/>
      <c r="H44" s="186" t="s">
        <v>43</v>
      </c>
      <c r="I44" s="196" t="str">
        <f>IF(E44&gt;"","○","×")</f>
        <v>×</v>
      </c>
      <c r="J44" s="196" t="str">
        <f>IF(E44&gt;"","○","×")</f>
        <v>×</v>
      </c>
      <c r="K44" s="196" t="str">
        <f>IF(E44&gt;"","○","×")</f>
        <v>×</v>
      </c>
      <c r="L44" s="54" t="s">
        <v>31</v>
      </c>
      <c r="M44" s="216"/>
    </row>
    <row r="45" spans="3:17" ht="19.5" customHeight="1">
      <c r="C45" s="21"/>
      <c r="D45" s="52" t="s">
        <v>102</v>
      </c>
      <c r="E45" s="71"/>
      <c r="F45" s="71"/>
      <c r="G45" s="71"/>
      <c r="H45" s="186" t="s">
        <v>43</v>
      </c>
      <c r="I45" s="196" t="str">
        <f>IF(E45&gt;"","○","×")</f>
        <v>×</v>
      </c>
      <c r="J45" s="196" t="str">
        <f>IF(E45&gt;"","○","×")</f>
        <v>×</v>
      </c>
      <c r="K45" s="196" t="str">
        <f>IF(E45&gt;"","○","×")</f>
        <v>×</v>
      </c>
      <c r="L45" s="54" t="s">
        <v>31</v>
      </c>
      <c r="M45" s="216"/>
    </row>
    <row r="46" spans="3:17" ht="19.5" customHeight="1">
      <c r="C46" s="21"/>
      <c r="D46" s="53" t="s">
        <v>241</v>
      </c>
      <c r="E46" s="88"/>
      <c r="F46" s="133"/>
      <c r="G46" s="168"/>
      <c r="H46" s="186" t="s">
        <v>43</v>
      </c>
      <c r="I46" s="196" t="str">
        <f>IF(F46&gt;49,"×",IF(F46="","×","○"))</f>
        <v>×</v>
      </c>
      <c r="J46" s="196" t="str">
        <f>IF(F46&gt;49,"×",IF(F46="","×","○"))</f>
        <v>×</v>
      </c>
      <c r="K46" s="196" t="str">
        <f>IF(F46&gt;49,"×",IF(F46="","×","○"))</f>
        <v>×</v>
      </c>
      <c r="L46" s="54" t="s">
        <v>95</v>
      </c>
      <c r="M46" s="216"/>
    </row>
    <row r="47" spans="3:17" ht="19.5" customHeight="1">
      <c r="C47" s="22"/>
      <c r="D47" s="53" t="s">
        <v>401</v>
      </c>
      <c r="E47" s="88"/>
      <c r="F47" s="69"/>
      <c r="G47" s="169"/>
      <c r="H47" s="186"/>
      <c r="I47" s="196" t="str">
        <f>IF(F47=N47,"○","×")</f>
        <v>×</v>
      </c>
      <c r="J47" s="196" t="str">
        <f>IF(F47=N47,"○","×")</f>
        <v>×</v>
      </c>
      <c r="K47" s="196" t="str">
        <f>IF(F47=N47,"○","×")</f>
        <v>×</v>
      </c>
      <c r="L47" s="54" t="s">
        <v>405</v>
      </c>
      <c r="N47" s="1" t="s">
        <v>279</v>
      </c>
      <c r="O47" s="1" t="s">
        <v>402</v>
      </c>
    </row>
    <row r="48" spans="3:17" ht="27" customHeight="1">
      <c r="C48" s="23" t="s">
        <v>362</v>
      </c>
      <c r="D48" s="54" t="s">
        <v>232</v>
      </c>
      <c r="E48" s="89"/>
      <c r="F48" s="134" t="s">
        <v>358</v>
      </c>
      <c r="G48" s="170"/>
      <c r="H48" s="186"/>
      <c r="I48" s="196"/>
      <c r="J48" s="196"/>
      <c r="K48" s="196"/>
      <c r="L48" s="54"/>
      <c r="M48" s="216"/>
      <c r="N48" s="1" t="s">
        <v>395</v>
      </c>
      <c r="O48" s="1" t="s">
        <v>298</v>
      </c>
    </row>
    <row r="49" spans="1:20" ht="19.5" customHeight="1">
      <c r="C49" s="24"/>
      <c r="D49" s="52" t="s">
        <v>167</v>
      </c>
      <c r="E49" s="90"/>
      <c r="F49" s="28" t="s">
        <v>287</v>
      </c>
      <c r="G49" s="171"/>
      <c r="H49" s="186" t="s">
        <v>43</v>
      </c>
      <c r="I49" s="196" t="str">
        <f>IF(E48="有",IF(E49="","×",IF(G49="","×","○")),IF(E49&gt;"","×",IF(G49&gt;"","×","○")))</f>
        <v>○</v>
      </c>
      <c r="J49" s="196" t="str">
        <f>IF(E48="有",IF(E49="","×",IF(G49="","×","○")),IF(E49&gt;"","×",IF(G49&gt;"","×","○")))</f>
        <v>○</v>
      </c>
      <c r="K49" s="196" t="str">
        <f>IF(E48="有",IF(E49="","×",IF(G49="","×","○")),IF(E49&gt;"","×",IF(G49&gt;"","×","○")))</f>
        <v>○</v>
      </c>
      <c r="L49" s="54" t="s">
        <v>281</v>
      </c>
      <c r="M49" s="216"/>
      <c r="N49" s="1" t="s">
        <v>123</v>
      </c>
    </row>
    <row r="50" spans="1:20" ht="19.5" customHeight="1">
      <c r="C50" s="24"/>
      <c r="D50" s="55" t="s">
        <v>15</v>
      </c>
      <c r="E50" s="91"/>
      <c r="F50" s="135" t="s">
        <v>184</v>
      </c>
      <c r="G50" s="172"/>
      <c r="H50" s="186" t="s">
        <v>43</v>
      </c>
      <c r="I50" s="196" t="str">
        <f>IF(E48="有",IF($E$49&gt;"",IF(E50="○","○","×"),"×"),IF(E50&gt;"","×","○"))</f>
        <v>○</v>
      </c>
      <c r="J50" s="196" t="str">
        <f>IF(E48="有",IF($E$49&gt;"",IF(E50="○","○","×"),"×"),IF(E50&gt;"","×","○"))</f>
        <v>○</v>
      </c>
      <c r="K50" s="196" t="str">
        <f>IF(E48="有",IF($E$49&gt;"",IF(E50="○","○","×"),"×"),IF(E50&gt;"","×","○"))</f>
        <v>○</v>
      </c>
      <c r="L50" s="54" t="s">
        <v>438</v>
      </c>
      <c r="N50" s="1" t="s">
        <v>14</v>
      </c>
    </row>
    <row r="51" spans="1:20" ht="19.5" customHeight="1">
      <c r="C51" s="25"/>
      <c r="D51" s="52" t="s">
        <v>173</v>
      </c>
      <c r="E51" s="92"/>
      <c r="F51" s="92"/>
      <c r="G51" s="92"/>
      <c r="H51" s="186" t="s">
        <v>43</v>
      </c>
      <c r="I51" s="196" t="str">
        <f>IF(E48="有",IF($E$49&gt;"",IF(E51&gt;"","○","×"),"×"),IF(E51&gt;"","×","○"))</f>
        <v>○</v>
      </c>
      <c r="J51" s="196" t="str">
        <f>IF(E48="有",IF($E$49&gt;"",IF(E51&gt;"","○","×"),"×"),IF(E51&gt;"","×","○"))</f>
        <v>○</v>
      </c>
      <c r="K51" s="196" t="str">
        <f>IF(E48="有",IF($E$49&gt;"",IF(E51&gt;"","○","×"),"×"),IF(E51&gt;"","×","○"))</f>
        <v>○</v>
      </c>
      <c r="L51" s="54" t="s">
        <v>439</v>
      </c>
      <c r="M51" s="215"/>
      <c r="N51" s="1" t="s">
        <v>28</v>
      </c>
    </row>
    <row r="52" spans="1:20" s="7" customFormat="1" ht="19.5" customHeight="1">
      <c r="A52" s="6"/>
      <c r="B52" s="1"/>
      <c r="C52" s="1"/>
      <c r="D52" s="1"/>
      <c r="E52" s="1"/>
      <c r="F52" s="1"/>
      <c r="G52" s="1"/>
      <c r="H52" s="1"/>
      <c r="I52" s="13"/>
      <c r="J52" s="13"/>
      <c r="K52" s="13"/>
      <c r="L52" s="2"/>
      <c r="M52" s="216"/>
      <c r="N52" s="6"/>
      <c r="O52" s="2"/>
      <c r="P52" s="2"/>
      <c r="Q52" s="2"/>
      <c r="R52" s="2"/>
    </row>
    <row r="53" spans="1:20" s="7" customFormat="1" ht="19.5" customHeight="1">
      <c r="A53" s="6"/>
      <c r="B53" s="1"/>
      <c r="C53" s="26" t="s">
        <v>165</v>
      </c>
      <c r="D53" s="26"/>
      <c r="E53" s="93" t="s">
        <v>4</v>
      </c>
      <c r="F53" s="136" t="s">
        <v>20</v>
      </c>
      <c r="G53" s="118" t="s">
        <v>23</v>
      </c>
      <c r="H53" s="188"/>
      <c r="I53" s="197" t="s">
        <v>4</v>
      </c>
      <c r="J53" s="195" t="s">
        <v>20</v>
      </c>
      <c r="K53" s="118" t="s">
        <v>223</v>
      </c>
      <c r="L53" s="76"/>
      <c r="M53" s="216"/>
      <c r="N53" s="1" t="s">
        <v>284</v>
      </c>
      <c r="O53" s="2"/>
      <c r="P53" s="2"/>
      <c r="Q53" s="2"/>
      <c r="R53" s="2"/>
    </row>
    <row r="54" spans="1:20" s="7" customFormat="1" ht="19.5" customHeight="1">
      <c r="B54" s="2"/>
      <c r="C54" s="26"/>
      <c r="D54" s="26"/>
      <c r="E54" s="94"/>
      <c r="F54" s="137"/>
      <c r="G54" s="173"/>
      <c r="H54" s="189" t="str">
        <v>要綱様式第1号</v>
      </c>
      <c r="I54" s="198" t="str">
        <f>IF(E54&gt;0,"○","×")</f>
        <v>×</v>
      </c>
      <c r="J54" s="195" t="str">
        <f>IF(F54&gt;=F58,"○","×")</f>
        <v>○</v>
      </c>
      <c r="K54" s="195" t="str">
        <f>IF(G54&gt;=G56,"○","×")</f>
        <v>○</v>
      </c>
      <c r="L54" s="213" t="s">
        <v>440</v>
      </c>
      <c r="M54" s="216"/>
      <c r="N54" s="1" t="s">
        <v>204</v>
      </c>
      <c r="O54" s="2"/>
      <c r="P54" s="2"/>
      <c r="Q54" s="2"/>
      <c r="R54" s="2"/>
    </row>
    <row r="55" spans="1:20" ht="19.5" customHeight="1">
      <c r="A55" s="7"/>
      <c r="B55" s="2"/>
      <c r="C55" s="27" t="s">
        <v>230</v>
      </c>
      <c r="D55" s="27"/>
      <c r="E55" s="95"/>
      <c r="F55" s="137"/>
      <c r="G55" s="122"/>
      <c r="H55" s="189"/>
      <c r="I55" s="198"/>
      <c r="J55" s="195" t="str">
        <f>IF($E$5=$O$4,IF(F55&gt;0,"○","×"),"")</f>
        <v/>
      </c>
      <c r="K55" s="195" t="str">
        <f>IF($E$5=$O$5,IF(G55&gt;0,"○","×"),"")</f>
        <v/>
      </c>
      <c r="L55" s="54" t="s">
        <v>31</v>
      </c>
      <c r="M55" s="216"/>
      <c r="N55" s="219"/>
      <c r="O55" s="219"/>
    </row>
    <row r="56" spans="1:20" ht="19.5" customHeight="1">
      <c r="A56" s="7"/>
      <c r="B56" s="2"/>
      <c r="C56" s="27" t="s">
        <v>1</v>
      </c>
      <c r="D56" s="27"/>
      <c r="E56" s="96"/>
      <c r="F56" s="137"/>
      <c r="G56" s="173"/>
      <c r="H56" s="189"/>
      <c r="I56" s="198"/>
      <c r="J56" s="195" t="str">
        <f>IF($E$5=$O$4,IF(F56&gt;0,"○","×"),"")</f>
        <v/>
      </c>
      <c r="K56" s="195" t="str">
        <f>IF($E$5=$O$5,IF(G56&gt;0,"○","×"),"")</f>
        <v/>
      </c>
      <c r="L56" s="54" t="s">
        <v>31</v>
      </c>
      <c r="M56" s="216"/>
      <c r="N56" s="220"/>
      <c r="O56" s="220"/>
    </row>
    <row r="57" spans="1:20" ht="19.5" customHeight="1">
      <c r="C57" s="28" t="str">
        <f>IF(E5=O4,"着手日（請負・売買契約締結日）","着手予定日（請負・売買契約締結予定日）")</f>
        <v>着手予定日（請負・売買契約締結予定日）</v>
      </c>
      <c r="D57" s="28"/>
      <c r="E57" s="97"/>
      <c r="F57" s="138"/>
      <c r="G57" s="174"/>
      <c r="H57" s="190" t="s">
        <v>43</v>
      </c>
      <c r="I57" s="199" t="str">
        <f>IF(E36="有",IF(E57&gt;=E37,"○","×"),IF(E54&lt;E57,"○","×"))</f>
        <v>×</v>
      </c>
      <c r="J57" s="196" t="str">
        <f>IF(E36="有",IF(F57&gt;=E37,"○","×"),IF(F57&gt;=F56,"○","×"))</f>
        <v>○</v>
      </c>
      <c r="K57" s="196" t="str">
        <f>IF(E36="有",IF(G57&gt;=E37,"○","×"),IF(G57&gt;=G56,"○","×"))</f>
        <v>○</v>
      </c>
      <c r="L57" s="54" t="s">
        <v>432</v>
      </c>
      <c r="M57" s="216"/>
      <c r="N57" s="219" t="s">
        <v>61</v>
      </c>
      <c r="O57" s="219"/>
      <c r="P57" s="225" t="s">
        <v>4</v>
      </c>
      <c r="Q57" s="225" t="s">
        <v>189</v>
      </c>
      <c r="R57" s="225" t="s">
        <v>33</v>
      </c>
      <c r="S57" s="225" t="s">
        <v>185</v>
      </c>
      <c r="T57" s="225" t="s">
        <v>419</v>
      </c>
    </row>
    <row r="58" spans="1:20" ht="19.5" customHeight="1">
      <c r="C58" s="27" t="str">
        <f>IF(E5=O4,"事業完了日","事業完了予定日")</f>
        <v>事業完了予定日</v>
      </c>
      <c r="D58" s="27"/>
      <c r="E58" s="97"/>
      <c r="F58" s="138"/>
      <c r="G58" s="174"/>
      <c r="H58" s="190" t="s">
        <v>43</v>
      </c>
      <c r="I58" s="199" t="str">
        <f>IF(E58&gt;0,IF(E58&lt;=N58,"○","×"),"×")</f>
        <v>×</v>
      </c>
      <c r="J58" s="196" t="b">
        <f>IF(E5=O4,IF(F58&gt;0,IF(F58&lt;=N58,"○","×"),""))</f>
        <v>0</v>
      </c>
      <c r="K58" s="196" t="b">
        <f>IF(E5=O5,IF(G58&gt;0,IF(G58&lt;=N58,"○","×"),""))</f>
        <v>0</v>
      </c>
      <c r="L58" s="54" t="s">
        <v>441</v>
      </c>
      <c r="M58" s="216"/>
      <c r="N58" s="220">
        <v>46783</v>
      </c>
      <c r="O58" s="220"/>
      <c r="P58" s="225" t="s">
        <v>219</v>
      </c>
      <c r="Q58" s="225" t="s">
        <v>414</v>
      </c>
      <c r="R58" s="225" t="s">
        <v>415</v>
      </c>
      <c r="S58" s="225" t="s">
        <v>417</v>
      </c>
      <c r="T58" s="225" t="s">
        <v>150</v>
      </c>
    </row>
    <row r="59" spans="1:20" ht="24">
      <c r="C59" s="29" t="s">
        <v>199</v>
      </c>
      <c r="D59" s="29"/>
      <c r="E59" s="98">
        <f>IF(E61="",E63+E74,E62)</f>
        <v>400000</v>
      </c>
      <c r="F59" s="139">
        <f>IF(F61="",F63+F74,F62)</f>
        <v>400000</v>
      </c>
      <c r="G59" s="175">
        <f>IF(G61="",G63+G74,G62)</f>
        <v>400000</v>
      </c>
      <c r="H59" s="189" t="str">
        <v>要綱様式第1号</v>
      </c>
      <c r="I59" s="199"/>
      <c r="J59" s="196"/>
      <c r="K59" s="196"/>
      <c r="L59" s="208"/>
      <c r="M59" s="216"/>
      <c r="P59" s="225" t="s">
        <v>413</v>
      </c>
      <c r="Q59" s="225" t="s">
        <v>166</v>
      </c>
      <c r="R59" s="225" t="s">
        <v>416</v>
      </c>
      <c r="S59" s="225" t="s">
        <v>418</v>
      </c>
      <c r="T59" s="225" t="s">
        <v>411</v>
      </c>
    </row>
    <row r="60" spans="1:20" hidden="1">
      <c r="A60" s="8"/>
      <c r="C60" s="30" t="s">
        <v>40</v>
      </c>
      <c r="D60" s="30"/>
      <c r="E60" s="99" t="str">
        <f>IF(E61="","",E63+E74)</f>
        <v/>
      </c>
      <c r="F60" s="140" t="str">
        <f>IF(F61="","",IF(F69&gt;=700000,350000+F74,ROUNDDOWN(F69/2,-3)+F74))</f>
        <v/>
      </c>
      <c r="G60" s="176"/>
      <c r="H60" s="189" t="str">
        <v>要綱様式第1号</v>
      </c>
      <c r="I60" s="199"/>
      <c r="J60" s="196"/>
      <c r="K60" s="196"/>
      <c r="L60" s="208"/>
      <c r="M60" s="216"/>
    </row>
    <row r="61" spans="1:20">
      <c r="C61" s="28" t="s">
        <v>46</v>
      </c>
      <c r="D61" s="28"/>
      <c r="E61" s="100"/>
      <c r="F61" s="141"/>
      <c r="G61" s="177"/>
      <c r="H61" s="189" t="str">
        <v>要綱様式第1号</v>
      </c>
      <c r="I61" s="199"/>
      <c r="J61" s="196"/>
      <c r="K61" s="196"/>
      <c r="L61" s="54"/>
      <c r="M61" s="216"/>
    </row>
    <row r="62" spans="1:20" hidden="1">
      <c r="A62" s="8"/>
      <c r="C62" s="30" t="s">
        <v>51</v>
      </c>
      <c r="D62" s="30"/>
      <c r="E62" s="101" t="str">
        <f>IF(E61="","",E60-E61)</f>
        <v/>
      </c>
      <c r="F62" s="142" t="str">
        <f>IF(F61="","",F60-F61)</f>
        <v/>
      </c>
      <c r="G62" s="178" t="str">
        <f>IF(G61="","",G60-G61)</f>
        <v/>
      </c>
      <c r="H62" s="189" t="str">
        <v>要綱様式第1号</v>
      </c>
      <c r="I62" s="199"/>
      <c r="J62" s="196"/>
      <c r="K62" s="196"/>
      <c r="L62" s="208"/>
      <c r="M62" s="216"/>
    </row>
    <row r="63" spans="1:20" hidden="1">
      <c r="A63" s="8"/>
      <c r="C63" s="30" t="s">
        <v>314</v>
      </c>
      <c r="D63" s="30"/>
      <c r="E63" s="101">
        <v>400000</v>
      </c>
      <c r="F63" s="142">
        <v>400000</v>
      </c>
      <c r="G63" s="178">
        <v>400000</v>
      </c>
      <c r="H63" s="189" t="s">
        <v>71</v>
      </c>
      <c r="I63" s="199"/>
      <c r="J63" s="196"/>
      <c r="K63" s="196"/>
      <c r="L63" s="208"/>
      <c r="M63" s="216"/>
    </row>
    <row r="64" spans="1:20" hidden="1">
      <c r="A64" s="8"/>
      <c r="C64" s="30" t="s">
        <v>168</v>
      </c>
      <c r="D64" s="30"/>
      <c r="E64" s="101">
        <f>IF(E72&lt;10,0,IF(E71="50％以上",IF(ROUNDDOWN(E72,0)*15000&gt;=150000,IF(ROUNDDOWN(E72,0)*15000&lt;300000,ROUNDDOWN(E72,0)*15000,300000),0),0))</f>
        <v>0</v>
      </c>
      <c r="F64" s="101">
        <f>IF(F72&lt;10,0,IF(F71="50％以上",IF(ROUNDDOWN(F72,0)*15000&gt;=150000,IF(ROUNDDOWN(F72,0)*15000&lt;300000,ROUNDDOWN(F72,0)*15000,300000),0),0))</f>
        <v>0</v>
      </c>
      <c r="G64" s="101">
        <f>IF(G72&lt;10,0,IF(G71="50％以上",IF(ROUNDDOWN(G72,0)*15000&gt;=150000,IF(ROUNDDOWN(G72,0)*15000&lt;300000,ROUNDDOWN(G72,0)*15000,300000),0),0))</f>
        <v>0</v>
      </c>
      <c r="H64" s="189"/>
      <c r="I64" s="199"/>
      <c r="J64" s="196"/>
      <c r="K64" s="196"/>
      <c r="L64" s="208"/>
    </row>
    <row r="65" spans="1:19" hidden="1">
      <c r="A65" s="8"/>
      <c r="C65" s="30" t="s">
        <v>162</v>
      </c>
      <c r="D65" s="30"/>
      <c r="E65" s="101">
        <f>IF(E72&lt;10,0,IF(E71="50％以上",IF(ROUNDDOWN(E73,0)*5000&gt;=5000,IF(ROUNDDOWN(E73,0)*5000&lt;100000,ROUNDDOWN(E73,0)*5000,100000),0),0))</f>
        <v>0</v>
      </c>
      <c r="F65" s="101">
        <f>IF(F72&lt;10,0,IF(F71="50％以上",IF(ROUNDDOWN(F73,0)*5000&gt;=5000,IF(ROUNDDOWN(F73,0)*5000&lt;100000,ROUNDDOWN(F73,0)*5000,100000),0),0))</f>
        <v>0</v>
      </c>
      <c r="G65" s="101">
        <f>IF(G72&lt;10,0,IF(G71="50％以上",IF(ROUNDDOWN(G73,0)*5000&gt;=5000,IF(ROUNDDOWN(G73,0)*5000&lt;100000,ROUNDDOWN(G73,0)*5000,100000),0),0))</f>
        <v>0</v>
      </c>
      <c r="H65" s="189"/>
      <c r="I65" s="199"/>
      <c r="J65" s="196"/>
      <c r="K65" s="196"/>
      <c r="L65" s="208"/>
    </row>
    <row r="66" spans="1:19" hidden="1">
      <c r="A66" s="8"/>
      <c r="C66" s="30" t="s">
        <v>59</v>
      </c>
      <c r="D66" s="30"/>
      <c r="E66" s="101">
        <f>E69-E63-E64-E65</f>
        <v>-400000</v>
      </c>
      <c r="F66" s="142">
        <f>F69-F63-F64-F65</f>
        <v>-400000</v>
      </c>
      <c r="G66" s="178">
        <f>G69-G63-G64-G65</f>
        <v>-400000</v>
      </c>
      <c r="H66" s="189" t="s">
        <v>71</v>
      </c>
      <c r="I66" s="199"/>
      <c r="J66" s="196"/>
      <c r="K66" s="196"/>
      <c r="L66" s="208"/>
      <c r="M66" s="216"/>
      <c r="N66" s="221" t="s">
        <v>115</v>
      </c>
      <c r="O66" s="54" t="s">
        <v>271</v>
      </c>
      <c r="P66" s="6"/>
      <c r="Q66" s="6"/>
      <c r="R66" s="6"/>
    </row>
    <row r="67" spans="1:19" hidden="1">
      <c r="A67" s="8"/>
      <c r="C67" s="30" t="s">
        <v>34</v>
      </c>
      <c r="D67" s="30"/>
      <c r="E67" s="101">
        <f>E69</f>
        <v>0</v>
      </c>
      <c r="F67" s="142">
        <f>F69</f>
        <v>0</v>
      </c>
      <c r="G67" s="178">
        <f>G69</f>
        <v>0</v>
      </c>
      <c r="H67" s="189" t="s">
        <v>71</v>
      </c>
      <c r="I67" s="199"/>
      <c r="J67" s="196"/>
      <c r="K67" s="196"/>
      <c r="L67" s="208"/>
      <c r="M67" s="216"/>
      <c r="N67" s="221" t="s">
        <v>39</v>
      </c>
      <c r="O67" s="222"/>
      <c r="P67" s="6"/>
      <c r="Q67" s="6"/>
      <c r="R67" s="6"/>
    </row>
    <row r="68" spans="1:19" hidden="1">
      <c r="A68" s="8"/>
      <c r="C68" s="30" t="s">
        <v>67</v>
      </c>
      <c r="D68" s="30"/>
      <c r="E68" s="101">
        <f>E69</f>
        <v>0</v>
      </c>
      <c r="F68" s="142">
        <f>F69</f>
        <v>0</v>
      </c>
      <c r="G68" s="178">
        <f>G69</f>
        <v>0</v>
      </c>
      <c r="H68" s="189" t="s">
        <v>71</v>
      </c>
      <c r="I68" s="199"/>
      <c r="J68" s="196"/>
      <c r="K68" s="196"/>
      <c r="L68" s="208"/>
      <c r="M68" s="216"/>
      <c r="N68" s="221" t="s">
        <v>163</v>
      </c>
      <c r="O68" s="222"/>
      <c r="P68" s="6"/>
      <c r="Q68" s="6"/>
      <c r="R68" s="6"/>
    </row>
    <row r="69" spans="1:19">
      <c r="C69" s="27" t="str">
        <f>IF($E$5=$O$3,"工事請負契約予定額（購入予定額）","工事請負契約額（購入額）")</f>
        <v>工事請負契約予定額（購入予定額）</v>
      </c>
      <c r="D69" s="27"/>
      <c r="E69" s="102"/>
      <c r="F69" s="143"/>
      <c r="G69" s="179"/>
      <c r="H69" s="190" t="s">
        <v>43</v>
      </c>
      <c r="I69" s="199" t="str">
        <f>IF(E69&gt;0,"○","×")</f>
        <v>×</v>
      </c>
      <c r="J69" s="196" t="str">
        <f>IF($E$5=$O$4,IF(F69&gt;0,"○","×"),"")</f>
        <v/>
      </c>
      <c r="K69" s="196" t="str">
        <f>IF($E$5=$O$5,IF(G69&gt;0,"○","×"),"")</f>
        <v/>
      </c>
      <c r="L69" s="54" t="s">
        <v>31</v>
      </c>
      <c r="M69" s="216"/>
      <c r="N69" s="221" t="s">
        <v>258</v>
      </c>
      <c r="O69" s="222"/>
      <c r="Q69" s="216"/>
      <c r="R69" s="216"/>
      <c r="S69" s="216"/>
    </row>
    <row r="70" spans="1:19" hidden="1">
      <c r="C70" s="31" t="s">
        <v>27</v>
      </c>
      <c r="D70" s="56" t="s">
        <v>408</v>
      </c>
      <c r="E70" s="91"/>
      <c r="F70" s="144"/>
      <c r="G70" s="180"/>
      <c r="H70" s="186" t="s">
        <v>43</v>
      </c>
      <c r="I70" s="200" t="str">
        <f>IF(E48="有",IF(E70&gt;"","○","×"),"○")</f>
        <v>○</v>
      </c>
      <c r="J70" s="200" t="str">
        <f>IF(E48="有",IF(F70&gt;"","○","×"),"○")</f>
        <v>○</v>
      </c>
      <c r="K70" s="200" t="str">
        <f>IF(E48="有",IF(G70&gt;"","○","×"),"○")</f>
        <v>○</v>
      </c>
      <c r="L70" s="54" t="s">
        <v>93</v>
      </c>
      <c r="M70" s="216"/>
      <c r="N70" s="221" t="s">
        <v>131</v>
      </c>
      <c r="O70" s="223"/>
      <c r="Q70" s="226"/>
      <c r="R70" s="226"/>
      <c r="S70" s="226"/>
    </row>
    <row r="71" spans="1:19" ht="19.5" customHeight="1">
      <c r="C71" s="31"/>
      <c r="D71" s="57" t="s">
        <v>403</v>
      </c>
      <c r="E71" s="103"/>
      <c r="F71" s="145"/>
      <c r="G71" s="181"/>
      <c r="H71" s="191"/>
      <c r="I71" s="201" t="str">
        <f>IF(E48="有",IF(E71=O34,"○","×"),"○")</f>
        <v>○</v>
      </c>
      <c r="J71" s="201" t="str">
        <f>IF(E48="有",IF(F71=O34,"○","×"),"○")</f>
        <v>○</v>
      </c>
      <c r="K71" s="201" t="str">
        <f>IF(E48="有",IF(G71=O34,"○","×"),"○")</f>
        <v>○</v>
      </c>
      <c r="L71" s="214" t="s">
        <v>437</v>
      </c>
      <c r="N71" s="221" t="s">
        <v>261</v>
      </c>
      <c r="O71" s="222"/>
      <c r="R71" s="219"/>
    </row>
    <row r="72" spans="1:19" ht="19.5" customHeight="1">
      <c r="C72" s="31"/>
      <c r="D72" s="56" t="s">
        <v>227</v>
      </c>
      <c r="E72" s="104"/>
      <c r="F72" s="146"/>
      <c r="G72" s="182"/>
      <c r="H72" s="186"/>
      <c r="I72" s="200" t="str">
        <f>IF(E48=O47,IF(E72&gt;=10,"○","×"),"○")</f>
        <v>○</v>
      </c>
      <c r="J72" s="200" t="str">
        <f>IF(E48=O47,IF(F72&gt;=10,"○","×"),"○")</f>
        <v>○</v>
      </c>
      <c r="K72" s="200" t="str">
        <f>IF(E48=O47,IF(G72&gt;=10,"○","×"),"○")</f>
        <v>○</v>
      </c>
      <c r="L72" s="54" t="s">
        <v>80</v>
      </c>
      <c r="N72" s="221" t="s">
        <v>263</v>
      </c>
      <c r="O72" s="222" t="s">
        <v>339</v>
      </c>
      <c r="R72" s="220"/>
    </row>
    <row r="73" spans="1:19" ht="19.5" customHeight="1">
      <c r="C73" s="31"/>
      <c r="D73" s="58" t="s">
        <v>352</v>
      </c>
      <c r="E73" s="105"/>
      <c r="F73" s="146"/>
      <c r="G73" s="182"/>
      <c r="H73" s="186"/>
      <c r="I73" s="200" t="str">
        <f>IF(G48=O47,IF(E73&gt;0,"○","×"),IF(E73=0,"○","×"))</f>
        <v>○</v>
      </c>
      <c r="J73" s="200" t="str">
        <f>IF(G48=O47,IF(F73&gt;0,"○","×"),IF(F73=0,"○","×"))</f>
        <v>○</v>
      </c>
      <c r="K73" s="200" t="str">
        <f>IF(G48=O47,IF(G73&gt;0,"○","×"),IF(G73=0,"○","×"))</f>
        <v>○</v>
      </c>
      <c r="L73" s="54" t="s">
        <v>56</v>
      </c>
      <c r="N73" s="221" t="s">
        <v>146</v>
      </c>
      <c r="O73" s="222" t="s">
        <v>338</v>
      </c>
    </row>
    <row r="74" spans="1:19" ht="19.5" customHeight="1">
      <c r="C74" s="31"/>
      <c r="D74" s="59" t="s">
        <v>34</v>
      </c>
      <c r="E74" s="106">
        <f>E64+E65</f>
        <v>0</v>
      </c>
      <c r="F74" s="147">
        <f>F64+F65</f>
        <v>0</v>
      </c>
      <c r="G74" s="183">
        <f>G64+G65</f>
        <v>0</v>
      </c>
      <c r="H74" s="186"/>
      <c r="I74" s="200"/>
      <c r="J74" s="200"/>
      <c r="K74" s="200"/>
      <c r="L74" s="54"/>
      <c r="N74" s="221" t="s">
        <v>266</v>
      </c>
      <c r="O74" s="222" t="s">
        <v>320</v>
      </c>
    </row>
    <row r="75" spans="1:19">
      <c r="C75" s="13"/>
      <c r="D75" s="60"/>
      <c r="E75" s="107"/>
      <c r="F75" s="148"/>
      <c r="G75" s="13"/>
      <c r="H75" s="192"/>
      <c r="I75" s="202"/>
      <c r="J75" s="203"/>
      <c r="K75" s="203"/>
      <c r="L75" s="193"/>
      <c r="N75" s="221" t="s">
        <v>148</v>
      </c>
      <c r="O75" s="224" t="s">
        <v>96</v>
      </c>
    </row>
    <row r="76" spans="1:19">
      <c r="A76" s="8"/>
      <c r="C76" s="13"/>
      <c r="D76" s="61" t="s">
        <v>427</v>
      </c>
      <c r="E76" s="108"/>
      <c r="F76" s="149"/>
      <c r="G76" s="13"/>
      <c r="H76" s="193"/>
      <c r="I76" s="203"/>
      <c r="J76" s="203"/>
      <c r="K76" s="203"/>
      <c r="L76" s="193"/>
      <c r="N76" s="221" t="s">
        <v>267</v>
      </c>
      <c r="O76" s="222" t="s">
        <v>32</v>
      </c>
    </row>
    <row r="77" spans="1:19">
      <c r="C77" s="13"/>
      <c r="D77" s="61" t="s">
        <v>412</v>
      </c>
      <c r="E77" s="108"/>
      <c r="F77" s="149"/>
      <c r="G77" s="13"/>
      <c r="H77" s="193"/>
      <c r="I77" s="203"/>
      <c r="J77" s="203"/>
      <c r="K77" s="203"/>
      <c r="L77" s="193"/>
      <c r="N77" s="221" t="s">
        <v>269</v>
      </c>
      <c r="O77" s="222" t="s">
        <v>121</v>
      </c>
    </row>
    <row r="78" spans="1:19">
      <c r="C78" s="13"/>
      <c r="D78" s="62"/>
      <c r="E78" s="62"/>
      <c r="F78" s="62"/>
      <c r="G78" s="62"/>
      <c r="H78" s="193"/>
      <c r="I78" s="203"/>
      <c r="J78" s="203"/>
      <c r="K78" s="203" t="str">
        <f>IF($E$5=$O$5,IF(D78&gt;0,"○","×"),"")</f>
        <v/>
      </c>
      <c r="L78" s="193"/>
      <c r="N78" s="221" t="s">
        <v>270</v>
      </c>
      <c r="O78" s="222" t="s">
        <v>119</v>
      </c>
    </row>
    <row r="79" spans="1:19">
      <c r="C79" s="13"/>
      <c r="D79" s="62"/>
      <c r="E79" s="62"/>
      <c r="F79" s="62"/>
      <c r="G79" s="62"/>
      <c r="H79" s="193"/>
      <c r="I79" s="203"/>
      <c r="J79" s="203"/>
      <c r="K79" s="203"/>
      <c r="L79" s="193"/>
      <c r="N79" s="221" t="s">
        <v>86</v>
      </c>
      <c r="O79" s="222" t="s">
        <v>334</v>
      </c>
    </row>
    <row r="80" spans="1:19">
      <c r="C80" s="13"/>
      <c r="D80" s="61" t="s">
        <v>74</v>
      </c>
      <c r="E80" s="109"/>
      <c r="F80" s="150"/>
      <c r="G80" s="184"/>
      <c r="H80" s="193"/>
      <c r="I80" s="203"/>
      <c r="J80" s="203"/>
      <c r="K80" s="203"/>
      <c r="L80" s="193"/>
      <c r="N80" s="221" t="s">
        <v>272</v>
      </c>
      <c r="O80" s="222" t="s">
        <v>268</v>
      </c>
    </row>
    <row r="81" spans="3:17">
      <c r="C81" s="13"/>
      <c r="D81" s="62"/>
      <c r="E81" s="62"/>
      <c r="F81" s="62"/>
      <c r="G81" s="62"/>
      <c r="H81" s="193"/>
      <c r="I81" s="203"/>
      <c r="J81" s="203"/>
      <c r="K81" s="203" t="str">
        <f>IF($E$5=$O$5,IF(D81&gt;0,"○","×"),"")</f>
        <v/>
      </c>
      <c r="L81" s="193"/>
      <c r="N81" s="221" t="s">
        <v>75</v>
      </c>
      <c r="O81" s="222" t="s">
        <v>332</v>
      </c>
    </row>
    <row r="82" spans="3:17">
      <c r="C82" s="13"/>
      <c r="D82" s="62"/>
      <c r="E82" s="62"/>
      <c r="F82" s="62"/>
      <c r="G82" s="62"/>
      <c r="H82" s="193"/>
      <c r="I82" s="203"/>
      <c r="J82" s="203"/>
      <c r="K82" s="203"/>
      <c r="L82" s="193"/>
      <c r="N82" s="221" t="s">
        <v>132</v>
      </c>
      <c r="O82" s="222" t="s">
        <v>216</v>
      </c>
    </row>
    <row r="83" spans="3:17" ht="18.75" customHeight="1">
      <c r="N83" s="221" t="s">
        <v>156</v>
      </c>
      <c r="O83" s="222" t="s">
        <v>60</v>
      </c>
      <c r="Q83" s="227"/>
    </row>
    <row r="84" spans="3:17">
      <c r="N84" s="221" t="s">
        <v>178</v>
      </c>
      <c r="O84" s="222" t="s">
        <v>260</v>
      </c>
      <c r="Q84" s="227"/>
    </row>
    <row r="85" spans="3:17">
      <c r="N85" s="221" t="s">
        <v>73</v>
      </c>
      <c r="O85" s="222" t="s">
        <v>213</v>
      </c>
      <c r="Q85" s="227"/>
    </row>
    <row r="86" spans="3:17">
      <c r="N86" s="221" t="s">
        <v>273</v>
      </c>
      <c r="O86" s="222" t="s">
        <v>331</v>
      </c>
      <c r="Q86" s="227"/>
    </row>
    <row r="87" spans="3:17">
      <c r="N87" s="221" t="s">
        <v>215</v>
      </c>
      <c r="O87" s="222" t="s">
        <v>330</v>
      </c>
      <c r="Q87" s="227"/>
    </row>
    <row r="88" spans="3:17">
      <c r="N88" s="221" t="s">
        <v>276</v>
      </c>
      <c r="O88" s="222" t="s">
        <v>295</v>
      </c>
      <c r="Q88" s="227"/>
    </row>
    <row r="89" spans="3:17">
      <c r="N89" s="221" t="s">
        <v>35</v>
      </c>
      <c r="O89" s="222" t="s">
        <v>329</v>
      </c>
      <c r="Q89" s="227"/>
    </row>
    <row r="90" spans="3:17">
      <c r="N90" s="221" t="s">
        <v>180</v>
      </c>
      <c r="O90" s="222" t="s">
        <v>203</v>
      </c>
      <c r="Q90" s="227"/>
    </row>
    <row r="91" spans="3:17">
      <c r="N91" s="221" t="s">
        <v>221</v>
      </c>
      <c r="O91" s="222" t="s">
        <v>327</v>
      </c>
      <c r="Q91" s="227"/>
    </row>
    <row r="92" spans="3:17">
      <c r="N92" s="221" t="s">
        <v>237</v>
      </c>
      <c r="O92" s="222" t="s">
        <v>326</v>
      </c>
      <c r="Q92" s="227"/>
    </row>
    <row r="93" spans="3:17">
      <c r="N93" s="221" t="s">
        <v>192</v>
      </c>
      <c r="O93" s="222" t="s">
        <v>240</v>
      </c>
      <c r="Q93" s="227"/>
    </row>
    <row r="94" spans="3:17">
      <c r="N94" s="221" t="s">
        <v>277</v>
      </c>
      <c r="O94" s="222" t="s">
        <v>84</v>
      </c>
    </row>
    <row r="95" spans="3:17">
      <c r="N95" s="221" t="s">
        <v>225</v>
      </c>
      <c r="O95" s="222" t="s">
        <v>65</v>
      </c>
    </row>
    <row r="96" spans="3:17">
      <c r="N96" s="221" t="s">
        <v>104</v>
      </c>
      <c r="O96" s="222" t="s">
        <v>138</v>
      </c>
    </row>
    <row r="97" spans="14:15">
      <c r="N97" s="221" t="s">
        <v>278</v>
      </c>
      <c r="O97" s="222" t="s">
        <v>310</v>
      </c>
    </row>
    <row r="98" spans="14:15">
      <c r="N98" s="221" t="s">
        <v>143</v>
      </c>
      <c r="O98" s="222" t="s">
        <v>139</v>
      </c>
    </row>
    <row r="99" spans="14:15">
      <c r="N99" s="221" t="s">
        <v>48</v>
      </c>
      <c r="O99" s="222" t="s">
        <v>90</v>
      </c>
    </row>
    <row r="100" spans="14:15">
      <c r="N100" s="221" t="s">
        <v>209</v>
      </c>
      <c r="O100" s="222" t="s">
        <v>322</v>
      </c>
    </row>
    <row r="101" spans="14:15">
      <c r="N101" s="221" t="s">
        <v>247</v>
      </c>
      <c r="O101" s="222" t="s">
        <v>246</v>
      </c>
    </row>
    <row r="102" spans="14:15">
      <c r="N102" s="221" t="s">
        <v>280</v>
      </c>
      <c r="O102" s="222" t="s">
        <v>325</v>
      </c>
    </row>
    <row r="103" spans="14:15">
      <c r="N103" s="221" t="s">
        <v>49</v>
      </c>
      <c r="O103" s="222" t="s">
        <v>317</v>
      </c>
    </row>
    <row r="104" spans="14:15">
      <c r="N104" s="221" t="s">
        <v>282</v>
      </c>
      <c r="O104" s="222" t="s">
        <v>161</v>
      </c>
    </row>
    <row r="105" spans="14:15">
      <c r="N105" s="221" t="s">
        <v>55</v>
      </c>
      <c r="O105" s="222" t="s">
        <v>308</v>
      </c>
    </row>
    <row r="106" spans="14:15">
      <c r="N106" s="221" t="s">
        <v>283</v>
      </c>
      <c r="O106" s="222" t="s">
        <v>206</v>
      </c>
    </row>
    <row r="107" spans="14:15">
      <c r="N107" s="221" t="s">
        <v>285</v>
      </c>
      <c r="O107" s="222" t="s">
        <v>2</v>
      </c>
    </row>
    <row r="108" spans="14:15">
      <c r="N108" s="221" t="s">
        <v>164</v>
      </c>
      <c r="O108" s="222" t="s">
        <v>13</v>
      </c>
    </row>
    <row r="109" spans="14:15">
      <c r="N109" s="221" t="s">
        <v>140</v>
      </c>
      <c r="O109" s="222" t="s">
        <v>244</v>
      </c>
    </row>
    <row r="110" spans="14:15">
      <c r="N110" s="221" t="s">
        <v>256</v>
      </c>
      <c r="O110" s="222" t="s">
        <v>302</v>
      </c>
    </row>
    <row r="111" spans="14:15">
      <c r="N111" s="221" t="s">
        <v>103</v>
      </c>
    </row>
    <row r="112" spans="14:15">
      <c r="N112" s="221" t="s">
        <v>81</v>
      </c>
    </row>
    <row r="113" spans="14:14">
      <c r="N113" s="221" t="s">
        <v>7</v>
      </c>
    </row>
    <row r="114" spans="14:14">
      <c r="N114" s="221"/>
    </row>
  </sheetData>
  <sheetProtection password="83E8" sheet="1" objects="1" scenarios="1"/>
  <mergeCells count="45">
    <mergeCell ref="I4:K4"/>
    <mergeCell ref="F15:G15"/>
    <mergeCell ref="F16:G16"/>
    <mergeCell ref="F28:G28"/>
    <mergeCell ref="F29:G29"/>
    <mergeCell ref="E42:G42"/>
    <mergeCell ref="E44:G44"/>
    <mergeCell ref="E45:G45"/>
    <mergeCell ref="D46:E46"/>
    <mergeCell ref="D47:E47"/>
    <mergeCell ref="F50:G50"/>
    <mergeCell ref="E51:G51"/>
    <mergeCell ref="C55:D55"/>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L4:L5"/>
    <mergeCell ref="D6:D9"/>
    <mergeCell ref="D15:D16"/>
    <mergeCell ref="D18:D21"/>
    <mergeCell ref="D22:D25"/>
    <mergeCell ref="D26:D27"/>
    <mergeCell ref="L26:L27"/>
    <mergeCell ref="D28:D29"/>
    <mergeCell ref="D33:D34"/>
    <mergeCell ref="D38:D41"/>
    <mergeCell ref="C42:C47"/>
    <mergeCell ref="C48:C51"/>
    <mergeCell ref="C53:D54"/>
    <mergeCell ref="C70:C74"/>
    <mergeCell ref="D78:G79"/>
    <mergeCell ref="D81:G82"/>
    <mergeCell ref="C6:C25"/>
    <mergeCell ref="C26:C41"/>
  </mergeCells>
  <phoneticPr fontId="3"/>
  <conditionalFormatting sqref="I37">
    <cfRule type="expression" dxfId="59" priority="4">
      <formula>$E$5="交付申請"</formula>
    </cfRule>
  </conditionalFormatting>
  <conditionalFormatting sqref="J37">
    <cfRule type="expression" dxfId="58" priority="3">
      <formula>$E$5="実績報告"</formula>
    </cfRule>
  </conditionalFormatting>
  <conditionalFormatting sqref="K37">
    <cfRule type="expression" dxfId="57" priority="2">
      <formula>$E$5="変更承認申請"</formula>
    </cfRule>
  </conditionalFormatting>
  <conditionalFormatting sqref="G17">
    <cfRule type="expression" dxfId="56" priority="24">
      <formula>$E$17="その他"</formula>
    </cfRule>
  </conditionalFormatting>
  <conditionalFormatting sqref="G26:G27">
    <cfRule type="expression" dxfId="55" priority="9">
      <formula>$E$5="変更承認申請"</formula>
    </cfRule>
  </conditionalFormatting>
  <conditionalFormatting sqref="F26:F27">
    <cfRule type="expression" dxfId="54" priority="8">
      <formula>$E$5="変更承認申請"</formula>
    </cfRule>
  </conditionalFormatting>
  <conditionalFormatting sqref="I5:I36 I38:I74">
    <cfRule type="expression" dxfId="53" priority="7">
      <formula>$E$5="交付申請"</formula>
    </cfRule>
  </conditionalFormatting>
  <conditionalFormatting sqref="J5:J36 J38:J74">
    <cfRule type="expression" dxfId="52" priority="6">
      <formula>$E$5="実績報告"</formula>
    </cfRule>
  </conditionalFormatting>
  <conditionalFormatting sqref="K5:K36 K38:K74">
    <cfRule type="expression" dxfId="51" priority="5">
      <formula>$E$5="変更承認申請"</formula>
    </cfRule>
  </conditionalFormatting>
  <conditionalFormatting sqref="F61">
    <cfRule type="expression" dxfId="50" priority="22">
      <formula>$E$5="実績報告"</formula>
    </cfRule>
  </conditionalFormatting>
  <conditionalFormatting sqref="C55:C56">
    <cfRule type="expression" dxfId="49" priority="25">
      <formula>$E$5="交付申請"</formula>
    </cfRule>
  </conditionalFormatting>
  <conditionalFormatting sqref="F53">
    <cfRule type="expression" dxfId="48" priority="23">
      <formula>$E$5="実績報告"</formula>
    </cfRule>
  </conditionalFormatting>
  <conditionalFormatting sqref="F69">
    <cfRule type="expression" dxfId="47" priority="21">
      <formula>$E$5="実績報告"</formula>
    </cfRule>
  </conditionalFormatting>
  <conditionalFormatting sqref="F54:F58">
    <cfRule type="expression" dxfId="46" priority="20">
      <formula>$E$5="実績報告"</formula>
    </cfRule>
  </conditionalFormatting>
  <conditionalFormatting sqref="F70:F73">
    <cfRule type="expression" dxfId="45" priority="19">
      <formula>$E$5="実績報告"</formula>
    </cfRule>
  </conditionalFormatting>
  <conditionalFormatting sqref="G61">
    <cfRule type="expression" dxfId="44" priority="18">
      <formula>$E$5="変更承認申請"</formula>
    </cfRule>
  </conditionalFormatting>
  <conditionalFormatting sqref="G69">
    <cfRule type="expression" dxfId="43" priority="17">
      <formula>$E$5="変更承認申請"</formula>
    </cfRule>
  </conditionalFormatting>
  <conditionalFormatting sqref="G70:G73">
    <cfRule type="expression" dxfId="42" priority="16">
      <formula>$E$5="変更承認申請"</formula>
    </cfRule>
  </conditionalFormatting>
  <conditionalFormatting sqref="E54 E57:E58 E61 E69:E73">
    <cfRule type="expression" dxfId="41" priority="15">
      <formula>$E$5="実績報告"</formula>
    </cfRule>
    <cfRule type="expression" dxfId="40" priority="14">
      <formula>$E$5="変更承認申請"</formula>
    </cfRule>
  </conditionalFormatting>
  <conditionalFormatting sqref="E53">
    <cfRule type="expression" dxfId="39" priority="13">
      <formula>$E$5="交付申請"</formula>
    </cfRule>
  </conditionalFormatting>
  <conditionalFormatting sqref="G54:G58">
    <cfRule type="expression" dxfId="38" priority="12">
      <formula>$E$5="変更承認申請"</formula>
    </cfRule>
  </conditionalFormatting>
  <conditionalFormatting sqref="D76:D77 D80">
    <cfRule type="expression" dxfId="37" priority="11">
      <formula>$E$5="変更承認申請"</formula>
    </cfRule>
  </conditionalFormatting>
  <conditionalFormatting sqref="D78:G79 D81:G82">
    <cfRule type="expression" dxfId="36" priority="10">
      <formula>$E$5="変更承認申請"</formula>
    </cfRule>
  </conditionalFormatting>
  <conditionalFormatting sqref="E37">
    <cfRule type="expression" dxfId="35" priority="1">
      <formula>$E$36="有"</formula>
    </cfRule>
  </conditionalFormatting>
  <dataValidations count="42">
    <dataValidation allowBlank="1" showDropDown="0" showInputMessage="1" showErrorMessage="1" prompt="自由記述" sqref="E37 E49 E43 G43 F38:F40 G17 F16 E12:G12 E34:F34 E31:E32 F29 G36:G37"/>
    <dataValidation imeMode="disabled" allowBlank="1" showDropDown="0" showInputMessage="1" showErrorMessage="1" prompt="消費税仕入控除を行う場合のみ記入してください" sqref="E43 G43 E49 F29 G17 F16 E12:G12"/>
    <dataValidation type="list" allowBlank="1" showDropDown="0" showInputMessage="1" showErrorMessage="1" prompt="選択してください" sqref="E16">
      <formula1>$R$67:$R$110</formula1>
    </dataValidation>
    <dataValidation type="list" allowBlank="1" showDropDown="0" showInputMessage="1" showErrorMessage="1" sqref="F19">
      <formula1>$N$19:$N$23</formula1>
    </dataValidation>
    <dataValidation type="list" allowBlank="1" showDropDown="0" showInputMessage="1" showErrorMessage="1" sqref="E21">
      <formula1>$O$19:$O$21</formula1>
    </dataValidation>
    <dataValidation imeMode="halfAlpha" allowBlank="1" showDropDown="0" showInputMessage="1" showErrorMessage="1" sqref="G46:G47 E14"/>
    <dataValidation type="custom" allowBlank="1" showDropDown="0" showInputMessage="1" showErrorMessage="1" errorTitle="NGワード" error="金庫、組合などの種別は隣のセルのみに記載し、このセルには記載しないでください。_x000a_例：「静岡銀行」の場合→「静岡」とのみ記載" sqref="E19">
      <formula1>NOT(OR(COUNTIF(E19,"*銀行*"),COUNTIF(E19,"*信用金庫*"),COUNTIF(E19,"*信用組合*"),COUNTIF(E19,"*信金*"),COUNTIF(E19,"*農業協同組合*"),COUNTIF(E19,"*農協*"),COUNTIF(E19,"*労働金庫*"),COUNTIF(E19,"*労金*")))</formula1>
    </dataValidation>
    <dataValidation imeMode="halfKatakana" allowBlank="1" showDropDown="0" showInputMessage="1" showErrorMessage="1" prompt="①濁点や半濁点も別々に記入してください。_x000a_例：「ガ」→「カ」「゛」_x000a_②姓と名の間にスペースを入れてください。_x000a_例：「ｼｽﾞｵｶｶﾀﾛｳ」→「ｼｽﾞｵｶ　ｶﾀﾛｳ」_x000a_※申請者と振込先が異なる場合は「委任状」を提出してください。" sqref="G21"/>
    <dataValidation allowBlank="1" showDropDown="0" showInputMessage="1" showErrorMessage="1" prompt="姓と名の間にスペースを入れてください。_x000a_例：「静岡太郎」→「静岡　太郎」" sqref="E11"/>
    <dataValidation imeMode="fullKatakana" allowBlank="1" showDropDown="0" showInputMessage="1" showErrorMessage="1" prompt="姓と名の間にスペースを入れてください。_x000a_例：「シズオカタロウ」→「シズオカ　タロウ」" sqref="E10"/>
    <dataValidation type="list" allowBlank="1" showDropDown="0" showInputMessage="1" showErrorMessage="1" sqref="E17">
      <formula1>$N$15:$N$16</formula1>
    </dataValidation>
    <dataValidation type="custom" imeMode="halfAlpha" allowBlank="1" showDropDown="0" showInputMessage="1" showErrorMessage="1" errorTitle="NGワード" error="ハイフンは記載しないでください。_x000a_例：「420-8601」の場合→「4208601」とのみ記載" sqref="F21 E7">
      <formula1>NOT(OR(COUNTIF(E7,"*-*"),COUNTIF(E7,"*－*"),COUNTIF(E7,"*ー*"),COUNTIF(E7,"*-*")))</formula1>
    </dataValidation>
    <dataValidation type="custom" imeMode="halfAlpha" allowBlank="1" showDropDown="0" showInputMessage="1" showErrorMessage="1" sqref="F23">
      <formula1>NOT(OR(COUNTIF(E7,"*-*"),COUNTIF(E7,"*－*"),COUNTIF(E7,"*ー*"),COUNTIF(E7,"*-*")))</formula1>
    </dataValidation>
    <dataValidation type="list" allowBlank="1" showDropDown="0" showInputMessage="1" showErrorMessage="1" sqref="G7 E25">
      <formula1>$O$72:$O$110</formula1>
    </dataValidation>
    <dataValidation type="list" allowBlank="1" showDropDown="0" showInputMessage="1" showErrorMessage="1" prompt="選択してください" sqref="G5">
      <formula1>"第1期,第2期"</formula1>
    </dataValidation>
    <dataValidation type="list" allowBlank="1" showDropDown="0" showInputMessage="1" showErrorMessage="1" prompt="選択してください" sqref="E5">
      <formula1>$O$3:$O$5</formula1>
    </dataValidation>
    <dataValidation type="list" allowBlank="1" showDropDown="0" showInputMessage="1" showErrorMessage="1" prompt="選択してください" sqref="F7">
      <formula1>$N$67:$N$113</formula1>
    </dataValidation>
    <dataValidation type="list" allowBlank="1" showDropDown="0" showInputMessage="1" showErrorMessage="1" sqref="G23">
      <formula1>$N$67:$N$113</formula1>
    </dataValidation>
    <dataValidation allowBlank="1" showDropDown="0" showInputMessage="1" showErrorMessage="1" prompt="スペースに数字を記入してください" sqref="E33"/>
    <dataValidation type="list" allowBlank="1" showDropDown="0" showInputMessage="1" showErrorMessage="1" prompt="選択してください" sqref="E35">
      <formula1>$N$15:$N$16</formula1>
    </dataValidation>
    <dataValidation type="list" allowBlank="1" showDropDown="0" showInputMessage="1" showErrorMessage="1" prompt="選択してください" sqref="E36">
      <formula1>$N$30:$N$31</formula1>
    </dataValidation>
    <dataValidation type="list" allowBlank="1" showDropDown="0" showInputMessage="1" showErrorMessage="1" prompt="５地域：御殿場市、小山町、川根本町_x000a_６地域：浜松市、熱海市、三島市、富士宮市、島田市、_x000a_　　　　掛川市、袋井市、裾野市、湖西市、伊豆市、_x000a_　　　　菊川市、伊豆の国市、西伊豆町、函南町、_x000a_　　　　長泉町、森町_x000a_７地域：静岡市、沼津市、伊東市、富士市、磐田市、_x000a_　　　　焼津市、藤枝市、下田市、御前崎市、_x000a_　　　　牧之原市、東伊豆町、河津町、南伊豆町、_x000a_　　　　松崎町、清水町、吉田町" sqref="E30">
      <formula1>"5,6,7"</formula1>
    </dataValidation>
    <dataValidation type="list" allowBlank="1" showDropDown="0" showInputMessage="1" showErrorMessage="1" prompt="選択してください" sqref="E29">
      <formula1>$O$72:$O$110</formula1>
    </dataValidation>
    <dataValidation type="list" allowBlank="1" showDropDown="0" showInputMessage="1" showErrorMessage="1" sqref="E50 F26:G27">
      <formula1>"○"</formula1>
    </dataValidation>
    <dataValidation allowBlank="1" showDropDown="0" showInputMessage="1" showErrorMessage="1" prompt="主たる営業所の所在地を記入してください" sqref="E42:G42"/>
    <dataValidation type="whole" imeMode="halfAlpha" allowBlank="1" showDropDown="0" showInputMessage="1" showErrorMessage="1" errorTitle="対象施工業者" error="施工事業者の要件は直近３年間の年間平均新築住宅請負戸数が50戸未満です！" prompt="自由記述" sqref="F46">
      <formula1>0</formula1>
      <formula2>49</formula2>
    </dataValidation>
    <dataValidation type="list" allowBlank="1" showDropDown="0" showInputMessage="1" showErrorMessage="1" sqref="E51:G51">
      <formula1>$N$49:$N$51</formula1>
    </dataValidation>
    <dataValidation allowBlank="1" showDropDown="0" showInputMessage="0" showErrorMessage="1" sqref="E60:F60 E62:G62"/>
    <dataValidation allowBlank="1" showDropDown="0" showInputMessage="1" showErrorMessage="1" prompt="県からの交付決定通知書の右上に記載された「住づ第○号-○」を記載" sqref="F55:G55"/>
    <dataValidation allowBlank="1" showDropDown="0" showInputMessage="1" showErrorMessage="1" prompt="一般的には入力不要！！_x000a_自営業者等で、税関連で申告が必要な場合のみ入力" sqref="E61:G61"/>
    <dataValidation allowBlank="1" showDropDown="0" showInputMessage="1" showErrorMessage="1" prompt="工事、支払いが全て終わる予定日を入力してください" sqref="E58 G58"/>
    <dataValidation allowBlank="1" showDropDown="0" showInputMessage="1" showErrorMessage="1" prompt="補助事業着手日とは契約日です。工事の着手や支払い（前払いを含む。）は契約日以降としてください。" sqref="E57:G57"/>
    <dataValidation type="list" allowBlank="1" showDropDown="0" showInputMessage="1" showErrorMessage="1" sqref="G49">
      <formula1>$N$48:$O$48</formula1>
    </dataValidation>
    <dataValidation type="list" allowBlank="1" showDropDown="0" showInputMessage="1" showErrorMessage="1" prompt="選択してください" sqref="F47">
      <formula1>$N$47:$O$47</formula1>
    </dataValidation>
    <dataValidation allowBlank="1" showDropDown="0" showInputMessage="1" showErrorMessage="1" prompt="県からの交付決定通知書の右上に記載された「令和○年○月○日」を記載" sqref="F56"/>
    <dataValidation allowBlank="1" showDropDown="0" showInputMessage="1" showErrorMessage="1" prompt="工事、支払いが全て終わった日を入力してください" sqref="F58"/>
    <dataValidation type="list" allowBlank="1" showDropDown="0" showInputMessage="1" showErrorMessage="1" prompt="選択してください" sqref="E71:G71">
      <formula1>$O$33:$O$34</formula1>
    </dataValidation>
    <dataValidation type="whole" allowBlank="1" showDropDown="0" showInputMessage="1" showErrorMessage="1" prompt="税込金額を数値のみ記載" sqref="F69:G69">
      <formula1>0</formula1>
      <formula2>100000000</formula2>
    </dataValidation>
    <dataValidation type="whole" allowBlank="1" showDropDown="0" showInputMessage="1" showErrorMessage="1" prompt="税込金額を数値のみ記載" sqref="E69">
      <formula1>0</formula1>
      <formula2>10000000000</formula2>
    </dataValidation>
    <dataValidation type="list" allowBlank="1" showDropDown="0" showInputMessage="1" showErrorMessage="1" prompt="該当する場合に○を選択する" sqref="E70:G70">
      <formula1>"○"</formula1>
    </dataValidation>
    <dataValidation type="list" allowBlank="1" showDropDown="0" showInputMessage="1" showErrorMessage="1" sqref="G48 E48">
      <formula1>$N$47:$O$47</formula1>
    </dataValidation>
    <dataValidation type="whole" allowBlank="1" showDropDown="0" showInputMessage="1" showErrorMessage="1" prompt="体積（数値）のみ記載" sqref="E72:G73">
      <formula1>0</formula1>
      <formula2>100000</formula2>
    </dataValidation>
  </dataValidations>
  <pageMargins left="0.7" right="0.7" top="0.75" bottom="0.75" header="0.3" footer="0.3"/>
  <pageSetup paperSize="9" scale="44" fitToWidth="1" fitToHeight="1" orientation="portrait" usePrinterDefaults="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IV62"/>
  <sheetViews>
    <sheetView showZeros="0" view="pageBreakPreview" zoomScaleSheetLayoutView="100" workbookViewId="0"/>
  </sheetViews>
  <sheetFormatPr defaultRowHeight="18.75"/>
  <cols>
    <col min="1" max="1" width="3.58203125" style="662" customWidth="1"/>
    <col min="2" max="56" width="2" style="662" customWidth="1"/>
    <col min="57" max="256" width="8.83203125" style="662" customWidth="1"/>
  </cols>
  <sheetData>
    <row r="1" spans="2:59" ht="20.25" customHeight="1">
      <c r="B1" s="667" t="s">
        <v>208</v>
      </c>
      <c r="C1" s="668"/>
      <c r="D1" s="668"/>
      <c r="E1" s="668"/>
      <c r="F1" s="668"/>
      <c r="G1" s="668"/>
      <c r="H1" s="668"/>
      <c r="I1" s="668"/>
      <c r="J1" s="668"/>
      <c r="K1" s="668"/>
      <c r="L1" s="668"/>
      <c r="M1" s="668"/>
      <c r="N1" s="668"/>
      <c r="O1" s="668"/>
      <c r="P1" s="668"/>
      <c r="Q1" s="668"/>
      <c r="R1" s="668"/>
      <c r="S1" s="668"/>
      <c r="T1" s="668"/>
      <c r="U1" s="668"/>
      <c r="V1" s="668"/>
      <c r="W1" s="668"/>
      <c r="X1" s="668"/>
      <c r="Y1" s="668"/>
      <c r="Z1" s="668"/>
      <c r="AA1" s="668"/>
      <c r="AB1" s="668"/>
      <c r="AC1" s="668"/>
      <c r="AD1" s="668"/>
      <c r="AE1" s="668"/>
      <c r="AF1" s="668"/>
      <c r="AG1" s="668"/>
      <c r="AH1" s="668"/>
      <c r="AI1" s="668"/>
      <c r="AJ1" s="668"/>
      <c r="AK1" s="668"/>
      <c r="AL1" s="668"/>
      <c r="AM1" s="668"/>
      <c r="AN1" s="668"/>
      <c r="AO1" s="668"/>
      <c r="AP1" s="668"/>
      <c r="AQ1" s="668"/>
      <c r="AR1" s="668"/>
      <c r="AS1" s="668"/>
      <c r="AT1" s="668"/>
      <c r="AU1" s="668"/>
      <c r="AV1" s="668"/>
      <c r="AW1" s="668"/>
      <c r="AX1" s="668"/>
      <c r="AY1" s="668"/>
      <c r="AZ1" s="668"/>
      <c r="BA1" s="668"/>
      <c r="BF1" s="662" t="s">
        <v>142</v>
      </c>
    </row>
    <row r="2" spans="2:59" ht="19.149999999999999" customHeight="1">
      <c r="C2" s="689"/>
      <c r="D2" s="689"/>
      <c r="E2" s="689"/>
      <c r="F2" s="689" t="s">
        <v>239</v>
      </c>
      <c r="G2" s="689"/>
      <c r="H2" s="689"/>
      <c r="I2" s="689"/>
      <c r="J2" s="689"/>
      <c r="K2" s="689"/>
      <c r="L2" s="689"/>
      <c r="M2" s="689"/>
      <c r="N2" s="689"/>
      <c r="O2" s="689"/>
      <c r="P2" s="689"/>
      <c r="Q2" s="689"/>
      <c r="R2" s="689"/>
      <c r="S2" s="689"/>
      <c r="T2" s="689"/>
      <c r="U2" s="689"/>
      <c r="V2" s="689"/>
      <c r="W2" s="689"/>
      <c r="X2" s="689"/>
      <c r="Y2" s="689"/>
      <c r="Z2" s="689"/>
      <c r="AA2" s="689"/>
      <c r="AB2" s="689"/>
      <c r="AC2" s="689"/>
      <c r="AD2" s="689"/>
      <c r="AE2" s="689"/>
      <c r="AF2" s="689"/>
      <c r="AG2" s="689"/>
      <c r="AH2" s="689"/>
      <c r="AI2" s="689"/>
      <c r="AJ2" s="689"/>
      <c r="AK2" s="689"/>
      <c r="AL2" s="689"/>
      <c r="AM2" s="689"/>
      <c r="AN2" s="689"/>
      <c r="AO2" s="689"/>
      <c r="AP2" s="689"/>
      <c r="AQ2" s="689"/>
      <c r="AR2" s="689"/>
      <c r="AS2" s="689"/>
      <c r="AT2" s="689"/>
      <c r="AU2" s="689"/>
      <c r="AV2" s="689"/>
      <c r="AW2" s="689"/>
      <c r="AX2" s="668"/>
      <c r="AY2" s="668"/>
      <c r="AZ2" s="668"/>
      <c r="BA2" s="668"/>
      <c r="BF2" s="662" t="s">
        <v>163</v>
      </c>
      <c r="BG2" s="842">
        <v>1</v>
      </c>
    </row>
    <row r="3" spans="2:59" ht="24" customHeight="1">
      <c r="B3" s="668"/>
      <c r="C3" s="668"/>
      <c r="D3" s="668"/>
      <c r="E3" s="668"/>
      <c r="F3" s="668"/>
      <c r="G3" s="668"/>
      <c r="H3" s="668"/>
      <c r="I3" s="668"/>
      <c r="J3" s="668"/>
      <c r="K3" s="668"/>
      <c r="L3" s="668"/>
      <c r="M3" s="668"/>
      <c r="N3" s="668"/>
      <c r="O3" s="668"/>
      <c r="P3" s="668"/>
      <c r="Q3" s="668"/>
      <c r="R3" s="668"/>
      <c r="S3" s="668"/>
      <c r="T3" s="668"/>
      <c r="U3" s="668"/>
      <c r="V3" s="668"/>
      <c r="W3" s="668"/>
      <c r="X3" s="668"/>
      <c r="Y3" s="668"/>
      <c r="Z3" s="668"/>
      <c r="AA3" s="668"/>
      <c r="AB3" s="668"/>
      <c r="AC3" s="668"/>
      <c r="AD3" s="668"/>
      <c r="AE3" s="668"/>
      <c r="AF3" s="668"/>
      <c r="AG3" s="668"/>
      <c r="AH3" s="668"/>
      <c r="AI3" s="668"/>
      <c r="AJ3" s="668"/>
      <c r="AK3" s="668"/>
      <c r="AL3" s="668"/>
      <c r="AM3" s="668"/>
      <c r="AN3" s="668"/>
      <c r="AO3" s="813">
        <f>記入シート!E54</f>
        <v>0</v>
      </c>
      <c r="AP3" s="813"/>
      <c r="AQ3" s="813"/>
      <c r="AR3" s="813"/>
      <c r="AS3" s="813"/>
      <c r="AT3" s="813"/>
      <c r="AU3" s="813"/>
      <c r="AV3" s="813"/>
      <c r="AW3" s="813"/>
      <c r="AX3" s="813"/>
      <c r="AY3" s="668"/>
      <c r="AZ3" s="668"/>
      <c r="BA3" s="668"/>
      <c r="BF3" s="662" t="s">
        <v>258</v>
      </c>
      <c r="BG3" s="842">
        <v>2</v>
      </c>
    </row>
    <row r="4" spans="2:59" ht="14.25" customHeight="1">
      <c r="B4" s="668"/>
      <c r="C4" s="668"/>
      <c r="D4" s="711"/>
      <c r="E4" s="668"/>
      <c r="F4" s="668"/>
      <c r="G4" s="668"/>
      <c r="H4" s="668"/>
      <c r="I4" s="668"/>
      <c r="J4" s="668"/>
      <c r="K4" s="668"/>
      <c r="L4" s="668"/>
      <c r="M4" s="668"/>
      <c r="N4" s="668"/>
      <c r="O4" s="668"/>
      <c r="P4" s="668"/>
      <c r="Q4" s="668"/>
      <c r="R4" s="668"/>
      <c r="S4" s="668"/>
      <c r="T4" s="711"/>
      <c r="U4" s="668"/>
      <c r="V4" s="668"/>
      <c r="W4" s="668"/>
      <c r="X4" s="668"/>
      <c r="Y4" s="668"/>
      <c r="Z4" s="668"/>
      <c r="AA4" s="668"/>
      <c r="AB4" s="668"/>
      <c r="AC4" s="668"/>
      <c r="AD4" s="668"/>
      <c r="AE4" s="668"/>
      <c r="AF4" s="668"/>
      <c r="AG4" s="668"/>
      <c r="AH4" s="668"/>
      <c r="AI4" s="668"/>
      <c r="AJ4" s="668"/>
      <c r="AK4" s="668"/>
      <c r="AL4" s="668"/>
      <c r="AM4" s="668"/>
      <c r="AN4" s="668"/>
      <c r="AO4" s="668"/>
      <c r="AP4" s="668"/>
      <c r="AQ4" s="668"/>
      <c r="AR4" s="668"/>
      <c r="AS4" s="668"/>
      <c r="AT4" s="668"/>
      <c r="AU4" s="668"/>
      <c r="AV4" s="668"/>
      <c r="AW4" s="668"/>
      <c r="AX4" s="668"/>
      <c r="AY4" s="668"/>
      <c r="AZ4" s="668"/>
      <c r="BA4" s="668"/>
      <c r="BF4" s="662" t="s">
        <v>131</v>
      </c>
      <c r="BG4" s="842">
        <v>3</v>
      </c>
    </row>
    <row r="5" spans="2:59" ht="15" customHeight="1">
      <c r="B5" s="668"/>
      <c r="C5" s="668"/>
      <c r="D5" s="668"/>
      <c r="E5" s="668" t="s">
        <v>422</v>
      </c>
      <c r="F5" s="668"/>
      <c r="G5" s="668"/>
      <c r="H5" s="668"/>
      <c r="I5" s="668"/>
      <c r="J5" s="668"/>
      <c r="K5" s="668"/>
      <c r="L5" s="668"/>
      <c r="M5" s="668"/>
      <c r="N5" s="668"/>
      <c r="O5" s="668"/>
      <c r="P5" s="668"/>
      <c r="Q5" s="668"/>
      <c r="R5" s="668"/>
      <c r="S5" s="668"/>
      <c r="T5" s="711" t="s">
        <v>141</v>
      </c>
      <c r="U5" s="668"/>
      <c r="V5" s="668"/>
      <c r="W5" s="668"/>
      <c r="X5" s="668"/>
      <c r="Y5" s="668"/>
      <c r="Z5" s="668"/>
      <c r="AA5" s="668"/>
      <c r="AB5" s="668"/>
      <c r="AC5" s="668"/>
      <c r="AD5" s="668"/>
      <c r="AE5" s="668"/>
      <c r="AF5" s="668"/>
      <c r="AG5" s="668"/>
      <c r="AH5" s="668"/>
      <c r="AI5" s="668"/>
      <c r="AJ5" s="668"/>
      <c r="AK5" s="788"/>
      <c r="AL5" s="788"/>
      <c r="AM5" s="788"/>
      <c r="AN5" s="668"/>
      <c r="AO5" s="788"/>
      <c r="AP5" s="788"/>
      <c r="AQ5" s="788"/>
      <c r="AR5" s="668"/>
      <c r="AS5" s="814"/>
      <c r="AT5" s="788"/>
      <c r="AU5" s="788"/>
      <c r="AV5" s="668"/>
      <c r="AW5" s="668"/>
      <c r="AX5" s="668"/>
      <c r="AY5" s="668"/>
      <c r="AZ5" s="668"/>
      <c r="BA5" s="668"/>
      <c r="BF5" s="662" t="s">
        <v>261</v>
      </c>
      <c r="BG5" s="842">
        <v>4</v>
      </c>
    </row>
    <row r="6" spans="2:59" ht="24" customHeight="1">
      <c r="B6" s="668"/>
      <c r="C6" s="668"/>
      <c r="D6" s="668"/>
      <c r="E6" s="668"/>
      <c r="F6" s="668"/>
      <c r="G6" s="668"/>
      <c r="H6" s="668"/>
      <c r="I6" s="668"/>
      <c r="J6" s="668"/>
      <c r="K6" s="668"/>
      <c r="L6" s="668"/>
      <c r="M6" s="668"/>
      <c r="N6" s="668"/>
      <c r="O6" s="668"/>
      <c r="P6" s="668"/>
      <c r="Q6" s="668"/>
      <c r="R6" s="668"/>
      <c r="S6" s="668"/>
      <c r="T6" s="668"/>
      <c r="U6" s="668"/>
      <c r="V6" s="700"/>
      <c r="W6" s="700"/>
      <c r="X6" s="700"/>
      <c r="Y6" s="700"/>
      <c r="Z6" s="758" t="s">
        <v>179</v>
      </c>
      <c r="AA6" s="758"/>
      <c r="AB6" s="758"/>
      <c r="AC6" s="758"/>
      <c r="AD6" s="758"/>
      <c r="AE6" s="758"/>
      <c r="AF6" s="780" t="str">
        <f>IF(記入シート!F23="",記入シート!F7&amp;記入シート!G7&amp;記入シート!E9&amp;記入シート!F9&amp;記入シート!G9,記入シート!G23&amp;記入シート!E25&amp;記入シート!F25&amp;記入シート!G25)</f>
        <v/>
      </c>
      <c r="AG6" s="780"/>
      <c r="AH6" s="780"/>
      <c r="AI6" s="780"/>
      <c r="AJ6" s="780"/>
      <c r="AK6" s="780"/>
      <c r="AL6" s="780"/>
      <c r="AM6" s="780"/>
      <c r="AN6" s="780"/>
      <c r="AO6" s="780"/>
      <c r="AP6" s="780"/>
      <c r="AQ6" s="780"/>
      <c r="AR6" s="780"/>
      <c r="AS6" s="780"/>
      <c r="AT6" s="780"/>
      <c r="AU6" s="780"/>
      <c r="AV6" s="780"/>
      <c r="AW6" s="780"/>
      <c r="AX6" s="780"/>
      <c r="AY6" s="780"/>
      <c r="AZ6" s="780"/>
      <c r="BA6" s="780"/>
      <c r="BF6" s="662" t="s">
        <v>263</v>
      </c>
      <c r="BG6" s="842">
        <v>5</v>
      </c>
    </row>
    <row r="7" spans="2:59" ht="15" customHeight="1">
      <c r="B7" s="668"/>
      <c r="C7" s="668"/>
      <c r="D7" s="668"/>
      <c r="E7" s="668"/>
      <c r="F7" s="668"/>
      <c r="G7" s="668"/>
      <c r="H7" s="668"/>
      <c r="I7" s="668"/>
      <c r="J7" s="668"/>
      <c r="K7" s="668"/>
      <c r="L7" s="668"/>
      <c r="M7" s="668"/>
      <c r="N7" s="668"/>
      <c r="O7" s="668"/>
      <c r="P7" s="668"/>
      <c r="Q7" s="668"/>
      <c r="R7" s="668"/>
      <c r="S7" s="668"/>
      <c r="T7" s="668"/>
      <c r="U7" s="668"/>
      <c r="V7" s="700"/>
      <c r="W7" s="700"/>
      <c r="X7" s="700"/>
      <c r="Y7" s="700"/>
      <c r="Z7" s="759"/>
      <c r="AA7" s="759"/>
      <c r="AB7" s="759"/>
      <c r="AC7" s="759"/>
      <c r="AD7" s="759"/>
      <c r="AE7" s="759"/>
      <c r="AF7" s="759"/>
      <c r="AG7" s="759"/>
      <c r="AH7" s="759"/>
      <c r="AI7" s="759"/>
      <c r="AJ7" s="759"/>
      <c r="AK7" s="805"/>
      <c r="AL7" s="805"/>
      <c r="AM7" s="805"/>
      <c r="AN7" s="759"/>
      <c r="AO7" s="805"/>
      <c r="AP7" s="805"/>
      <c r="AQ7" s="805"/>
      <c r="AR7" s="759"/>
      <c r="AS7" s="826"/>
      <c r="AT7" s="805"/>
      <c r="AU7" s="805"/>
      <c r="AV7" s="759"/>
      <c r="AW7" s="759"/>
      <c r="AX7" s="759"/>
      <c r="AY7" s="759"/>
      <c r="AZ7" s="700"/>
      <c r="BA7" s="668"/>
      <c r="BF7" s="662" t="s">
        <v>146</v>
      </c>
      <c r="BG7" s="842">
        <v>6</v>
      </c>
    </row>
    <row r="8" spans="2:59" ht="24" customHeight="1">
      <c r="B8" s="668"/>
      <c r="C8" s="668"/>
      <c r="D8" s="668"/>
      <c r="E8" s="721" t="s">
        <v>57</v>
      </c>
      <c r="F8" s="668"/>
      <c r="G8" s="668"/>
      <c r="H8" s="668"/>
      <c r="I8" s="668"/>
      <c r="J8" s="668"/>
      <c r="K8" s="668"/>
      <c r="L8" s="668"/>
      <c r="M8" s="668"/>
      <c r="N8" s="668"/>
      <c r="O8" s="668"/>
      <c r="P8" s="668"/>
      <c r="Q8" s="668"/>
      <c r="R8" s="668"/>
      <c r="S8" s="668"/>
      <c r="T8" s="668"/>
      <c r="U8" s="668"/>
      <c r="V8" s="700"/>
      <c r="W8" s="700"/>
      <c r="X8" s="700"/>
      <c r="Y8" s="700"/>
      <c r="Z8" s="758" t="s">
        <v>82</v>
      </c>
      <c r="AA8" s="758"/>
      <c r="AB8" s="758"/>
      <c r="AC8" s="758"/>
      <c r="AD8" s="758"/>
      <c r="AE8" s="758"/>
      <c r="AF8" s="758">
        <f>IF(記入シート!E23="",記入シート!E11,記入シート!E23)</f>
        <v>0</v>
      </c>
      <c r="AG8" s="758"/>
      <c r="AH8" s="758"/>
      <c r="AI8" s="758"/>
      <c r="AJ8" s="758"/>
      <c r="AK8" s="758"/>
      <c r="AL8" s="758"/>
      <c r="AM8" s="758"/>
      <c r="AN8" s="758"/>
      <c r="AO8" s="758"/>
      <c r="AP8" s="758"/>
      <c r="AQ8" s="758"/>
      <c r="AR8" s="758"/>
      <c r="AS8" s="758"/>
      <c r="AT8" s="758"/>
      <c r="AU8" s="758"/>
      <c r="AV8" s="758"/>
      <c r="AW8" s="758"/>
      <c r="AX8" s="758"/>
      <c r="AY8" s="758"/>
      <c r="AZ8" s="700"/>
      <c r="BA8" s="668"/>
      <c r="BF8" s="662" t="s">
        <v>266</v>
      </c>
      <c r="BG8" s="842">
        <v>7</v>
      </c>
    </row>
    <row r="9" spans="2:59" ht="15" customHeight="1">
      <c r="B9" s="668"/>
      <c r="C9" s="668"/>
      <c r="D9" s="668"/>
      <c r="E9" s="668"/>
      <c r="F9" s="668"/>
      <c r="G9" s="668"/>
      <c r="H9" s="668"/>
      <c r="I9" s="668"/>
      <c r="J9" s="668"/>
      <c r="K9" s="668"/>
      <c r="L9" s="668"/>
      <c r="M9" s="668"/>
      <c r="N9" s="668"/>
      <c r="O9" s="668"/>
      <c r="P9" s="668"/>
      <c r="Q9" s="668"/>
      <c r="R9" s="668"/>
      <c r="S9" s="668"/>
      <c r="T9" s="668"/>
      <c r="U9" s="668"/>
      <c r="V9" s="700"/>
      <c r="W9" s="700"/>
      <c r="X9" s="700"/>
      <c r="Y9" s="700"/>
      <c r="Z9" s="668"/>
      <c r="AA9" s="668"/>
      <c r="AB9" s="668"/>
      <c r="AC9" s="668"/>
      <c r="AD9" s="668"/>
      <c r="AE9" s="668"/>
      <c r="AF9" s="668"/>
      <c r="AG9" s="668"/>
      <c r="AH9" s="668"/>
      <c r="AI9" s="668"/>
      <c r="AJ9" s="668"/>
      <c r="AK9" s="788"/>
      <c r="AL9" s="788"/>
      <c r="AM9" s="788"/>
      <c r="AN9" s="668"/>
      <c r="AO9" s="788"/>
      <c r="AP9" s="788"/>
      <c r="AQ9" s="788"/>
      <c r="AR9" s="668"/>
      <c r="AS9" s="814"/>
      <c r="AT9" s="788"/>
      <c r="AU9" s="788"/>
      <c r="AV9" s="668"/>
      <c r="AW9" s="668"/>
      <c r="AX9" s="759"/>
      <c r="AY9" s="759"/>
      <c r="AZ9" s="700"/>
      <c r="BA9" s="668"/>
      <c r="BF9" s="662" t="s">
        <v>148</v>
      </c>
      <c r="BG9" s="842">
        <v>8</v>
      </c>
    </row>
    <row r="10" spans="2:59" ht="24" customHeight="1">
      <c r="B10" s="668"/>
      <c r="C10" s="668"/>
      <c r="D10" s="668"/>
      <c r="E10" s="668"/>
      <c r="F10" s="668"/>
      <c r="G10" s="668"/>
      <c r="H10" s="668"/>
      <c r="I10" s="668"/>
      <c r="J10" s="668"/>
      <c r="K10" s="668"/>
      <c r="L10" s="668"/>
      <c r="M10" s="668"/>
      <c r="N10" s="668"/>
      <c r="O10" s="668"/>
      <c r="P10" s="668"/>
      <c r="Q10" s="668"/>
      <c r="R10" s="668"/>
      <c r="S10" s="668"/>
      <c r="T10" s="668"/>
      <c r="U10" s="668"/>
      <c r="V10" s="700"/>
      <c r="W10" s="700"/>
      <c r="X10" s="700"/>
      <c r="Y10" s="700"/>
      <c r="Z10" s="758" t="s">
        <v>292</v>
      </c>
      <c r="AA10" s="758"/>
      <c r="AB10" s="758"/>
      <c r="AC10" s="758"/>
      <c r="AD10" s="758"/>
      <c r="AE10" s="777"/>
      <c r="AF10" s="758"/>
      <c r="AG10" s="758"/>
      <c r="AH10" s="758"/>
      <c r="AI10" s="758"/>
      <c r="AJ10" s="758"/>
      <c r="AK10" s="758"/>
      <c r="AL10" s="758"/>
      <c r="AM10" s="758"/>
      <c r="AN10" s="758"/>
      <c r="AO10" s="758"/>
      <c r="AP10" s="758"/>
      <c r="AQ10" s="758"/>
      <c r="AR10" s="758"/>
      <c r="AS10" s="758"/>
      <c r="AT10" s="758"/>
      <c r="AU10" s="758"/>
      <c r="AV10" s="758"/>
      <c r="AW10" s="828"/>
      <c r="AX10" s="836"/>
      <c r="AY10" s="837"/>
      <c r="AZ10" s="700"/>
      <c r="BA10" s="668"/>
      <c r="BF10" s="662" t="s">
        <v>267</v>
      </c>
      <c r="BG10" s="842">
        <v>9</v>
      </c>
    </row>
    <row r="11" spans="2:59" ht="6" customHeight="1">
      <c r="B11" s="668"/>
      <c r="C11" s="668"/>
      <c r="D11" s="668"/>
      <c r="E11" s="668"/>
      <c r="F11" s="668"/>
      <c r="G11" s="668"/>
      <c r="H11" s="668"/>
      <c r="I11" s="668"/>
      <c r="J11" s="668"/>
      <c r="K11" s="668"/>
      <c r="L11" s="668"/>
      <c r="M11" s="668"/>
      <c r="N11" s="668"/>
      <c r="O11" s="668"/>
      <c r="P11" s="668"/>
      <c r="Q11" s="668"/>
      <c r="R11" s="668"/>
      <c r="S11" s="668"/>
      <c r="T11" s="668"/>
      <c r="U11" s="668"/>
      <c r="V11" s="700"/>
      <c r="W11" s="700"/>
      <c r="X11" s="700"/>
      <c r="Y11" s="700"/>
      <c r="Z11" s="668"/>
      <c r="AA11" s="668"/>
      <c r="AB11" s="668"/>
      <c r="AC11" s="668"/>
      <c r="AD11" s="668"/>
      <c r="AE11" s="668"/>
      <c r="AF11" s="668"/>
      <c r="AG11" s="668"/>
      <c r="AH11" s="668"/>
      <c r="AI11" s="668"/>
      <c r="AJ11" s="668"/>
      <c r="AK11" s="805"/>
      <c r="AL11" s="805"/>
      <c r="AM11" s="805"/>
      <c r="AN11" s="759"/>
      <c r="AO11" s="805"/>
      <c r="AP11" s="805"/>
      <c r="AQ11" s="805"/>
      <c r="AR11" s="759"/>
      <c r="AS11" s="826"/>
      <c r="AT11" s="805"/>
      <c r="AU11" s="805"/>
      <c r="AV11" s="668"/>
      <c r="AW11" s="668"/>
      <c r="AX11" s="668"/>
      <c r="AY11" s="668"/>
      <c r="AZ11" s="700"/>
      <c r="BA11" s="668"/>
      <c r="BF11" s="662" t="s">
        <v>269</v>
      </c>
      <c r="BG11" s="842">
        <v>10</v>
      </c>
    </row>
    <row r="12" spans="2:59" ht="14.5" customHeight="1">
      <c r="B12" s="668"/>
      <c r="C12" s="668"/>
      <c r="D12" s="668"/>
      <c r="E12" s="668"/>
      <c r="F12" s="668"/>
      <c r="G12" s="668"/>
      <c r="H12" s="668"/>
      <c r="I12" s="668"/>
      <c r="J12" s="668"/>
      <c r="K12" s="668"/>
      <c r="L12" s="668"/>
      <c r="M12" s="668"/>
      <c r="N12" s="668"/>
      <c r="O12" s="668"/>
      <c r="P12" s="668"/>
      <c r="Q12" s="668"/>
      <c r="R12" s="668"/>
      <c r="S12" s="668"/>
      <c r="T12" s="668"/>
      <c r="U12" s="668"/>
      <c r="V12" s="700"/>
      <c r="W12" s="700"/>
      <c r="X12" s="700"/>
      <c r="Y12" s="700"/>
      <c r="Z12" s="668" t="s">
        <v>177</v>
      </c>
      <c r="AA12" s="668"/>
      <c r="AB12" s="668"/>
      <c r="AC12" s="668"/>
      <c r="AD12" s="668"/>
      <c r="AE12" s="668"/>
      <c r="AF12" s="781">
        <f>IF(記入シート!E23="",記入シート!E13,"")</f>
        <v>0</v>
      </c>
      <c r="AG12" s="788"/>
      <c r="AH12" s="788"/>
      <c r="AI12" s="788"/>
      <c r="AJ12" s="788"/>
      <c r="AK12" s="788"/>
      <c r="AL12" s="788"/>
      <c r="AM12" s="788"/>
      <c r="AN12" s="788"/>
      <c r="AO12" s="788"/>
      <c r="AP12" s="788"/>
      <c r="AQ12" s="788"/>
      <c r="AR12" s="788"/>
      <c r="AS12" s="668"/>
      <c r="AT12" s="668"/>
      <c r="AU12" s="668" t="s">
        <v>306</v>
      </c>
      <c r="AV12" s="668"/>
      <c r="AW12" s="668"/>
      <c r="AX12" s="668"/>
      <c r="AY12" s="668"/>
      <c r="AZ12" s="668"/>
      <c r="BA12" s="668"/>
      <c r="BF12" s="662" t="s">
        <v>270</v>
      </c>
      <c r="BG12" s="842">
        <v>11</v>
      </c>
    </row>
    <row r="13" spans="2:59" ht="14.5" customHeight="1">
      <c r="B13" s="668"/>
      <c r="C13" s="668"/>
      <c r="D13" s="668"/>
      <c r="E13" s="668"/>
      <c r="F13" s="668"/>
      <c r="G13" s="668"/>
      <c r="H13" s="668"/>
      <c r="I13" s="668"/>
      <c r="J13" s="668"/>
      <c r="K13" s="668"/>
      <c r="L13" s="668"/>
      <c r="M13" s="668"/>
      <c r="N13" s="668"/>
      <c r="O13" s="668"/>
      <c r="P13" s="668"/>
      <c r="Q13" s="668"/>
      <c r="R13" s="668"/>
      <c r="S13" s="668"/>
      <c r="T13" s="668"/>
      <c r="U13" s="668"/>
      <c r="V13" s="668"/>
      <c r="W13" s="668"/>
      <c r="X13" s="668"/>
      <c r="Y13" s="668"/>
      <c r="Z13" s="668"/>
      <c r="AA13" s="668"/>
      <c r="AB13" s="668"/>
      <c r="AC13" s="668"/>
      <c r="AD13" s="668"/>
      <c r="AE13" s="668"/>
      <c r="AF13" s="782"/>
      <c r="AG13" s="788"/>
      <c r="AH13" s="788"/>
      <c r="AI13" s="788"/>
      <c r="AJ13" s="668"/>
      <c r="AK13" s="788"/>
      <c r="AL13" s="788"/>
      <c r="AM13" s="788"/>
      <c r="AN13" s="668"/>
      <c r="AO13" s="668"/>
      <c r="AP13" s="788"/>
      <c r="AQ13" s="788"/>
      <c r="AR13" s="668"/>
      <c r="AS13" s="668"/>
      <c r="AT13" s="668"/>
      <c r="AU13" s="668"/>
      <c r="AV13" s="668"/>
      <c r="AW13" s="668"/>
      <c r="AX13" s="668"/>
      <c r="AY13" s="668"/>
      <c r="AZ13" s="668"/>
      <c r="BA13" s="668"/>
      <c r="BF13" s="662" t="s">
        <v>86</v>
      </c>
      <c r="BG13" s="842">
        <v>12</v>
      </c>
    </row>
    <row r="14" spans="2:59" ht="12" customHeight="1">
      <c r="B14" s="668"/>
      <c r="C14" s="668"/>
      <c r="D14" s="668"/>
      <c r="E14" s="668"/>
      <c r="F14" s="668"/>
      <c r="G14" s="668"/>
      <c r="H14" s="668"/>
      <c r="I14" s="668"/>
      <c r="J14" s="668"/>
      <c r="K14" s="668"/>
      <c r="L14" s="668"/>
      <c r="M14" s="668"/>
      <c r="N14" s="668"/>
      <c r="O14" s="668"/>
      <c r="P14" s="668"/>
      <c r="Q14" s="668"/>
      <c r="R14" s="668"/>
      <c r="S14" s="668"/>
      <c r="T14" s="668"/>
      <c r="U14" s="668"/>
      <c r="V14" s="668"/>
      <c r="W14" s="668"/>
      <c r="X14" s="668"/>
      <c r="Y14" s="668"/>
      <c r="Z14" s="668"/>
      <c r="AA14" s="668"/>
      <c r="AB14" s="668"/>
      <c r="AC14" s="668"/>
      <c r="AD14" s="668"/>
      <c r="AE14" s="668"/>
      <c r="AF14" s="668"/>
      <c r="AG14" s="788"/>
      <c r="AH14" s="788"/>
      <c r="AI14" s="788"/>
      <c r="AJ14" s="668"/>
      <c r="AK14" s="788"/>
      <c r="AL14" s="788"/>
      <c r="AM14" s="788"/>
      <c r="AN14" s="668"/>
      <c r="AO14" s="814"/>
      <c r="AP14" s="788"/>
      <c r="AQ14" s="788"/>
      <c r="AR14" s="668"/>
      <c r="AS14" s="668"/>
      <c r="AT14" s="668"/>
      <c r="AU14" s="668"/>
      <c r="AV14" s="668"/>
      <c r="AW14" s="668"/>
      <c r="AX14" s="668"/>
      <c r="AY14" s="668"/>
      <c r="AZ14" s="668"/>
      <c r="BA14" s="668"/>
      <c r="BF14" s="662" t="s">
        <v>272</v>
      </c>
      <c r="BG14" s="842">
        <v>13</v>
      </c>
    </row>
    <row r="15" spans="2:59" ht="12" customHeight="1">
      <c r="B15" s="668"/>
      <c r="C15" s="668"/>
      <c r="D15" s="668"/>
      <c r="E15" s="668"/>
      <c r="F15" s="668"/>
      <c r="G15" s="668"/>
      <c r="H15" s="668"/>
      <c r="I15" s="668"/>
      <c r="J15" s="668"/>
      <c r="K15" s="668"/>
      <c r="L15" s="668"/>
      <c r="M15" s="668"/>
      <c r="N15" s="668"/>
      <c r="O15" s="668"/>
      <c r="P15" s="668"/>
      <c r="Q15" s="668"/>
      <c r="R15" s="668"/>
      <c r="S15" s="668"/>
      <c r="T15" s="668"/>
      <c r="U15" s="668"/>
      <c r="V15" s="668"/>
      <c r="W15" s="668"/>
      <c r="X15" s="668"/>
      <c r="Y15" s="668"/>
      <c r="Z15" s="668"/>
      <c r="AA15" s="668"/>
      <c r="AB15" s="668"/>
      <c r="AC15" s="668"/>
      <c r="AD15" s="668"/>
      <c r="AE15" s="668"/>
      <c r="AF15" s="668"/>
      <c r="AG15" s="788"/>
      <c r="AH15" s="788"/>
      <c r="AI15" s="788"/>
      <c r="AJ15" s="668"/>
      <c r="AK15" s="788"/>
      <c r="AL15" s="788"/>
      <c r="AM15" s="788"/>
      <c r="AN15" s="668"/>
      <c r="AO15" s="814" t="s">
        <v>242</v>
      </c>
      <c r="AP15" s="788"/>
      <c r="AQ15" s="788"/>
      <c r="AR15" s="668"/>
      <c r="AS15" s="668"/>
      <c r="AT15" s="668"/>
      <c r="AU15" s="668"/>
      <c r="AV15" s="668"/>
      <c r="AW15" s="668"/>
      <c r="AX15" s="668"/>
      <c r="AY15" s="668"/>
      <c r="AZ15" s="668"/>
      <c r="BA15" s="668"/>
      <c r="BF15" s="662" t="s">
        <v>75</v>
      </c>
      <c r="BG15" s="842">
        <v>14</v>
      </c>
    </row>
    <row r="16" spans="2:59" s="663" customFormat="1" ht="15" customHeight="1">
      <c r="B16" s="669" t="s">
        <v>307</v>
      </c>
      <c r="C16" s="669"/>
      <c r="D16" s="669"/>
      <c r="E16" s="669"/>
      <c r="F16" s="669"/>
      <c r="G16" s="669"/>
      <c r="H16" s="669"/>
      <c r="I16" s="669"/>
      <c r="J16" s="669"/>
      <c r="K16" s="669"/>
      <c r="L16" s="669"/>
      <c r="M16" s="669"/>
      <c r="N16" s="669"/>
      <c r="O16" s="669"/>
      <c r="P16" s="669"/>
      <c r="Q16" s="669"/>
      <c r="R16" s="669"/>
      <c r="S16" s="669"/>
      <c r="T16" s="669"/>
      <c r="U16" s="669"/>
      <c r="V16" s="669"/>
      <c r="W16" s="669"/>
      <c r="X16" s="669"/>
      <c r="Y16" s="669"/>
      <c r="Z16" s="669"/>
      <c r="AA16" s="669"/>
      <c r="AB16" s="669"/>
      <c r="AC16" s="669"/>
      <c r="AD16" s="669"/>
      <c r="AE16" s="669"/>
      <c r="AF16" s="669"/>
      <c r="AG16" s="669"/>
      <c r="AH16" s="669"/>
      <c r="AI16" s="669"/>
      <c r="AJ16" s="669"/>
      <c r="AK16" s="669"/>
      <c r="AL16" s="669"/>
      <c r="AM16" s="669"/>
      <c r="AN16" s="669"/>
      <c r="AP16" s="818" t="s">
        <v>305</v>
      </c>
      <c r="AQ16" s="669"/>
      <c r="AR16" s="669"/>
      <c r="AS16" s="669"/>
      <c r="AT16" s="669"/>
      <c r="AU16" s="669"/>
      <c r="AV16" s="669"/>
      <c r="AW16" s="669"/>
      <c r="AX16" s="669"/>
      <c r="AY16" s="669"/>
      <c r="AZ16" s="669"/>
      <c r="BA16" s="669"/>
      <c r="BF16" s="663" t="s">
        <v>132</v>
      </c>
      <c r="BG16" s="843">
        <v>15</v>
      </c>
    </row>
    <row r="17" spans="2:59" s="664" customFormat="1" ht="16.149999999999999" customHeight="1">
      <c r="B17" s="670" t="s">
        <v>69</v>
      </c>
      <c r="C17" s="690"/>
      <c r="D17" s="690"/>
      <c r="E17" s="690"/>
      <c r="F17" s="690"/>
      <c r="G17" s="690"/>
      <c r="H17" s="727"/>
      <c r="I17" s="727"/>
      <c r="J17" s="727"/>
      <c r="K17" s="732"/>
      <c r="L17" s="670" t="s">
        <v>101</v>
      </c>
      <c r="M17" s="735"/>
      <c r="N17" s="736" t="s">
        <v>183</v>
      </c>
      <c r="O17" s="741" t="s">
        <v>47</v>
      </c>
      <c r="P17" s="743"/>
      <c r="Q17" s="745" t="s">
        <v>197</v>
      </c>
      <c r="R17" s="745"/>
      <c r="S17" s="745"/>
      <c r="T17" s="745"/>
      <c r="U17" s="745"/>
      <c r="V17" s="745"/>
      <c r="W17" s="745"/>
      <c r="X17" s="745"/>
      <c r="Y17" s="745"/>
      <c r="Z17" s="745"/>
      <c r="AA17" s="745"/>
      <c r="AB17" s="745"/>
      <c r="AC17" s="768" t="s">
        <v>24</v>
      </c>
      <c r="AD17" s="724"/>
      <c r="AE17" s="724"/>
      <c r="AF17" s="724"/>
      <c r="AG17" s="724"/>
      <c r="AH17" s="724"/>
      <c r="AI17" s="724"/>
      <c r="AJ17" s="724"/>
      <c r="AK17" s="724"/>
      <c r="AL17" s="724"/>
      <c r="AM17" s="724"/>
      <c r="AN17" s="724"/>
      <c r="AO17" s="767"/>
      <c r="AP17" s="768" t="s">
        <v>147</v>
      </c>
      <c r="AQ17" s="724"/>
      <c r="AR17" s="724"/>
      <c r="AS17" s="724"/>
      <c r="AT17" s="724"/>
      <c r="AU17" s="724"/>
      <c r="AV17" s="724"/>
      <c r="AW17" s="724"/>
      <c r="AX17" s="724"/>
      <c r="AY17" s="724"/>
      <c r="AZ17" s="724"/>
      <c r="BA17" s="767"/>
      <c r="BF17" s="664" t="s">
        <v>156</v>
      </c>
      <c r="BG17" s="844">
        <v>16</v>
      </c>
    </row>
    <row r="18" spans="2:59" s="664" customFormat="1" ht="21.65" customHeight="1">
      <c r="B18" s="671"/>
      <c r="C18" s="691"/>
      <c r="D18" s="691"/>
      <c r="E18" s="691"/>
      <c r="F18" s="691"/>
      <c r="G18" s="691"/>
      <c r="H18" s="691"/>
      <c r="I18" s="691"/>
      <c r="J18" s="691"/>
      <c r="K18" s="733"/>
      <c r="L18" s="671"/>
      <c r="M18" s="733"/>
      <c r="N18" s="737">
        <v>1</v>
      </c>
      <c r="O18" s="742"/>
      <c r="P18" s="744"/>
      <c r="Q18" s="746"/>
      <c r="R18" s="691"/>
      <c r="S18" s="691"/>
      <c r="T18" s="747"/>
      <c r="U18" s="691"/>
      <c r="V18" s="691"/>
      <c r="W18" s="691"/>
      <c r="X18" s="691"/>
      <c r="Y18" s="691"/>
      <c r="Z18" s="691"/>
      <c r="AA18" s="691"/>
      <c r="AB18" s="766"/>
      <c r="AC18" s="769">
        <f>AF12</f>
        <v>0</v>
      </c>
      <c r="AD18" s="773"/>
      <c r="AE18" s="773"/>
      <c r="AF18" s="773"/>
      <c r="AG18" s="773"/>
      <c r="AH18" s="773"/>
      <c r="AI18" s="773"/>
      <c r="AJ18" s="773"/>
      <c r="AK18" s="773"/>
      <c r="AL18" s="773"/>
      <c r="AM18" s="773"/>
      <c r="AN18" s="773"/>
      <c r="AO18" s="815"/>
      <c r="AP18" s="819"/>
      <c r="AQ18" s="820"/>
      <c r="AR18" s="820"/>
      <c r="AS18" s="820"/>
      <c r="AT18" s="820"/>
      <c r="AU18" s="820"/>
      <c r="AV18" s="820"/>
      <c r="AW18" s="820"/>
      <c r="AX18" s="820"/>
      <c r="AY18" s="820"/>
      <c r="AZ18" s="820"/>
      <c r="BA18" s="839"/>
      <c r="BF18" s="664" t="s">
        <v>178</v>
      </c>
      <c r="BG18" s="844">
        <v>17</v>
      </c>
    </row>
    <row r="19" spans="2:59" s="665" customFormat="1" ht="12">
      <c r="B19" s="672"/>
      <c r="C19" s="672"/>
      <c r="D19" s="672"/>
      <c r="E19" s="672"/>
      <c r="F19" s="672"/>
      <c r="G19" s="672"/>
      <c r="H19" s="672"/>
      <c r="I19" s="672"/>
      <c r="J19" s="672"/>
      <c r="K19" s="672"/>
      <c r="L19" s="672"/>
      <c r="M19" s="672"/>
      <c r="N19" s="672"/>
      <c r="O19" s="672"/>
      <c r="P19" s="672"/>
      <c r="Q19" s="672"/>
      <c r="R19" s="672"/>
      <c r="S19" s="672"/>
      <c r="T19" s="672"/>
      <c r="U19" s="672"/>
      <c r="V19" s="672"/>
      <c r="W19" s="672"/>
      <c r="X19" s="672"/>
      <c r="Y19" s="672"/>
      <c r="Z19" s="760"/>
      <c r="AA19" s="760"/>
      <c r="AB19" s="760"/>
      <c r="AC19" s="760"/>
      <c r="AD19" s="760"/>
      <c r="AE19" s="760"/>
      <c r="AF19" s="760"/>
      <c r="AG19" s="760"/>
      <c r="AH19" s="760"/>
      <c r="AI19" s="760"/>
      <c r="AJ19" s="760"/>
      <c r="AK19" s="760"/>
      <c r="AL19" s="760"/>
      <c r="AM19" s="760"/>
      <c r="AN19" s="760">
        <v>13</v>
      </c>
      <c r="AO19" s="760"/>
      <c r="AP19" s="760"/>
      <c r="AQ19" s="760"/>
      <c r="AR19" s="760"/>
      <c r="AS19" s="760"/>
      <c r="AT19" s="760"/>
      <c r="AU19" s="760"/>
      <c r="AV19" s="760"/>
      <c r="AW19" s="760"/>
      <c r="AX19" s="788"/>
      <c r="AY19" s="788"/>
      <c r="AZ19" s="760">
        <v>12</v>
      </c>
      <c r="BA19" s="840"/>
      <c r="BF19" s="665" t="s">
        <v>73</v>
      </c>
      <c r="BG19" s="845">
        <v>18</v>
      </c>
    </row>
    <row r="20" spans="2:59" s="664" customFormat="1" ht="16.149999999999999" customHeight="1">
      <c r="B20" s="673" t="s">
        <v>243</v>
      </c>
      <c r="C20" s="692"/>
      <c r="D20" s="692"/>
      <c r="E20" s="692"/>
      <c r="F20" s="692"/>
      <c r="G20" s="692"/>
      <c r="H20" s="692"/>
      <c r="I20" s="692"/>
      <c r="J20" s="692"/>
      <c r="K20" s="734"/>
      <c r="L20" s="692"/>
      <c r="M20" s="692"/>
      <c r="N20" s="692"/>
      <c r="O20" s="692"/>
      <c r="P20" s="692"/>
      <c r="Q20" s="692"/>
      <c r="R20" s="692"/>
      <c r="S20" s="692"/>
      <c r="T20" s="692"/>
      <c r="U20" s="692"/>
      <c r="V20" s="692"/>
      <c r="W20" s="692"/>
      <c r="X20" s="692"/>
      <c r="Y20" s="692"/>
      <c r="Z20" s="692"/>
      <c r="AA20" s="692"/>
      <c r="AB20" s="692"/>
      <c r="AC20" s="692"/>
      <c r="AD20" s="692"/>
      <c r="AE20" s="692"/>
      <c r="AF20" s="692"/>
      <c r="AG20" s="692"/>
      <c r="AH20" s="692"/>
      <c r="AI20" s="692"/>
      <c r="AJ20" s="692"/>
      <c r="AK20" s="692"/>
      <c r="AL20" s="692"/>
      <c r="AM20" s="692"/>
      <c r="AN20" s="692"/>
      <c r="AO20" s="692"/>
      <c r="AP20" s="692"/>
      <c r="AQ20" s="692"/>
      <c r="AR20" s="692"/>
      <c r="AS20" s="692"/>
      <c r="AT20" s="692"/>
      <c r="AU20" s="692"/>
      <c r="AV20" s="692"/>
      <c r="AW20" s="829"/>
      <c r="AX20" s="676"/>
      <c r="AY20" s="676"/>
      <c r="AZ20" s="676"/>
      <c r="BA20" s="676"/>
      <c r="BF20" s="664" t="s">
        <v>273</v>
      </c>
      <c r="BG20" s="844">
        <v>19</v>
      </c>
    </row>
    <row r="21" spans="2:59" s="666" customFormat="1" ht="21.65" customHeight="1">
      <c r="B21" s="674">
        <f>IF(記入シート!E25="",記入シート!E10,記入シート!G21)</f>
        <v>0</v>
      </c>
      <c r="C21" s="693"/>
      <c r="D21" s="693"/>
      <c r="E21" s="693"/>
      <c r="F21" s="693"/>
      <c r="G21" s="693"/>
      <c r="H21" s="693"/>
      <c r="I21" s="693"/>
      <c r="J21" s="693"/>
      <c r="K21" s="693"/>
      <c r="L21" s="693"/>
      <c r="M21" s="693"/>
      <c r="N21" s="693"/>
      <c r="O21" s="693"/>
      <c r="P21" s="693"/>
      <c r="Q21" s="693"/>
      <c r="R21" s="693"/>
      <c r="S21" s="693"/>
      <c r="T21" s="693"/>
      <c r="U21" s="693"/>
      <c r="V21" s="693"/>
      <c r="W21" s="693"/>
      <c r="X21" s="693"/>
      <c r="Y21" s="693"/>
      <c r="Z21" s="693"/>
      <c r="AA21" s="693"/>
      <c r="AB21" s="693"/>
      <c r="AC21" s="693"/>
      <c r="AD21" s="693"/>
      <c r="AE21" s="693"/>
      <c r="AF21" s="693"/>
      <c r="AG21" s="693"/>
      <c r="AH21" s="693"/>
      <c r="AI21" s="693"/>
      <c r="AJ21" s="693"/>
      <c r="AK21" s="693"/>
      <c r="AL21" s="693"/>
      <c r="AM21" s="693"/>
      <c r="AN21" s="693"/>
      <c r="AO21" s="693"/>
      <c r="AP21" s="693"/>
      <c r="AQ21" s="693"/>
      <c r="AR21" s="693"/>
      <c r="AS21" s="693"/>
      <c r="AT21" s="693"/>
      <c r="AU21" s="693"/>
      <c r="AV21" s="693"/>
      <c r="AW21" s="830"/>
      <c r="AX21" s="827"/>
      <c r="AY21" s="827"/>
      <c r="AZ21" s="827"/>
      <c r="BA21" s="827"/>
      <c r="BF21" s="666" t="s">
        <v>215</v>
      </c>
      <c r="BG21" s="846">
        <v>20</v>
      </c>
    </row>
    <row r="22" spans="2:59" s="665" customFormat="1" ht="12">
      <c r="B22" s="672"/>
      <c r="C22" s="672"/>
      <c r="D22" s="672"/>
      <c r="E22" s="672"/>
      <c r="F22" s="672"/>
      <c r="G22" s="672"/>
      <c r="H22" s="672"/>
      <c r="I22" s="672"/>
      <c r="J22" s="672">
        <v>10</v>
      </c>
      <c r="K22" s="672"/>
      <c r="L22" s="672"/>
      <c r="M22" s="672"/>
      <c r="N22" s="672"/>
      <c r="O22" s="672"/>
      <c r="P22" s="672"/>
      <c r="Q22" s="672"/>
      <c r="R22" s="672"/>
      <c r="S22" s="672"/>
      <c r="T22" s="672">
        <v>20</v>
      </c>
      <c r="U22" s="672"/>
      <c r="V22" s="672"/>
      <c r="W22" s="672"/>
      <c r="X22" s="672"/>
      <c r="Y22" s="672"/>
      <c r="Z22" s="760"/>
      <c r="AA22" s="760"/>
      <c r="AB22" s="760"/>
      <c r="AC22" s="760"/>
      <c r="AD22" s="760">
        <v>30</v>
      </c>
      <c r="AE22" s="760"/>
      <c r="AF22" s="760"/>
      <c r="AG22" s="760"/>
      <c r="AH22" s="760"/>
      <c r="AI22" s="760"/>
      <c r="AJ22" s="760"/>
      <c r="AK22" s="760"/>
      <c r="AL22" s="760"/>
      <c r="AM22" s="760"/>
      <c r="AN22" s="760">
        <v>40</v>
      </c>
      <c r="AO22" s="760"/>
      <c r="AP22" s="760"/>
      <c r="AQ22" s="760"/>
      <c r="AR22" s="760"/>
      <c r="AS22" s="760"/>
      <c r="AT22" s="760"/>
      <c r="AU22" s="760"/>
      <c r="AV22" s="760"/>
      <c r="AW22" s="760"/>
      <c r="AX22" s="788"/>
      <c r="AY22" s="788"/>
      <c r="AZ22" s="788"/>
      <c r="BA22" s="788"/>
      <c r="BF22" s="665" t="s">
        <v>276</v>
      </c>
      <c r="BG22" s="845">
        <v>21</v>
      </c>
    </row>
    <row r="23" spans="2:59" s="664" customFormat="1" ht="16.149999999999999" customHeight="1">
      <c r="B23" s="673" t="s">
        <v>153</v>
      </c>
      <c r="C23" s="692"/>
      <c r="D23" s="692"/>
      <c r="E23" s="692"/>
      <c r="F23" s="692"/>
      <c r="G23" s="692"/>
      <c r="H23" s="692"/>
      <c r="I23" s="692"/>
      <c r="J23" s="692"/>
      <c r="K23" s="692"/>
      <c r="L23" s="692"/>
      <c r="M23" s="692"/>
      <c r="N23" s="692"/>
      <c r="O23" s="692"/>
      <c r="P23" s="692"/>
      <c r="Q23" s="692"/>
      <c r="R23" s="692"/>
      <c r="S23" s="692"/>
      <c r="T23" s="692"/>
      <c r="U23" s="692"/>
      <c r="V23" s="692"/>
      <c r="W23" s="692"/>
      <c r="X23" s="692"/>
      <c r="Y23" s="692"/>
      <c r="Z23" s="692"/>
      <c r="AA23" s="692"/>
      <c r="AB23" s="692"/>
      <c r="AC23" s="692"/>
      <c r="AD23" s="692"/>
      <c r="AE23" s="692"/>
      <c r="AF23" s="692"/>
      <c r="AG23" s="692"/>
      <c r="AH23" s="692"/>
      <c r="AI23" s="692"/>
      <c r="AJ23" s="692"/>
      <c r="AK23" s="692"/>
      <c r="AL23" s="692"/>
      <c r="AM23" s="692"/>
      <c r="AN23" s="692"/>
      <c r="AO23" s="692"/>
      <c r="AP23" s="692"/>
      <c r="AQ23" s="692"/>
      <c r="AR23" s="692"/>
      <c r="AS23" s="692"/>
      <c r="AT23" s="692"/>
      <c r="AU23" s="692"/>
      <c r="AV23" s="692"/>
      <c r="AW23" s="692"/>
      <c r="AX23" s="692"/>
      <c r="AY23" s="829"/>
      <c r="AZ23" s="676"/>
      <c r="BA23" s="676"/>
      <c r="BF23" s="664" t="s">
        <v>39</v>
      </c>
      <c r="BG23" s="844">
        <v>22</v>
      </c>
    </row>
    <row r="24" spans="2:59" s="664" customFormat="1" ht="21.65" customHeight="1">
      <c r="B24" s="675">
        <f>AF8</f>
        <v>0</v>
      </c>
      <c r="C24" s="694"/>
      <c r="D24" s="694"/>
      <c r="E24" s="694"/>
      <c r="F24" s="694"/>
      <c r="G24" s="694"/>
      <c r="H24" s="694"/>
      <c r="I24" s="694"/>
      <c r="J24" s="694"/>
      <c r="K24" s="694"/>
      <c r="L24" s="694"/>
      <c r="M24" s="694"/>
      <c r="N24" s="694"/>
      <c r="O24" s="694"/>
      <c r="P24" s="694"/>
      <c r="Q24" s="694"/>
      <c r="R24" s="694"/>
      <c r="S24" s="694"/>
      <c r="T24" s="694"/>
      <c r="U24" s="694"/>
      <c r="V24" s="694"/>
      <c r="W24" s="694"/>
      <c r="X24" s="694"/>
      <c r="Y24" s="694"/>
      <c r="Z24" s="694"/>
      <c r="AA24" s="694"/>
      <c r="AB24" s="694"/>
      <c r="AC24" s="694"/>
      <c r="AD24" s="694"/>
      <c r="AE24" s="694"/>
      <c r="AF24" s="694"/>
      <c r="AG24" s="694"/>
      <c r="AH24" s="694"/>
      <c r="AI24" s="694"/>
      <c r="AJ24" s="694"/>
      <c r="AK24" s="694"/>
      <c r="AL24" s="694"/>
      <c r="AM24" s="694"/>
      <c r="AN24" s="694"/>
      <c r="AO24" s="694"/>
      <c r="AP24" s="694"/>
      <c r="AQ24" s="694"/>
      <c r="AR24" s="694"/>
      <c r="AS24" s="694"/>
      <c r="AT24" s="694"/>
      <c r="AU24" s="694"/>
      <c r="AV24" s="694"/>
      <c r="AW24" s="694"/>
      <c r="AX24" s="694"/>
      <c r="AY24" s="838"/>
      <c r="AZ24" s="676"/>
      <c r="BA24" s="676"/>
      <c r="BF24" s="664" t="s">
        <v>35</v>
      </c>
      <c r="BG24" s="844">
        <v>23</v>
      </c>
    </row>
    <row r="25" spans="2:59" s="665" customFormat="1" ht="12">
      <c r="B25" s="672"/>
      <c r="C25" s="672"/>
      <c r="D25" s="672"/>
      <c r="E25" s="672"/>
      <c r="F25" s="672"/>
      <c r="G25" s="672"/>
      <c r="H25" s="672"/>
      <c r="I25" s="672"/>
      <c r="J25" s="672">
        <v>5</v>
      </c>
      <c r="K25" s="672"/>
      <c r="L25" s="672"/>
      <c r="M25" s="672"/>
      <c r="N25" s="672"/>
      <c r="O25" s="672"/>
      <c r="P25" s="672"/>
      <c r="Q25" s="672"/>
      <c r="R25" s="672"/>
      <c r="S25" s="672"/>
      <c r="T25" s="672">
        <v>10</v>
      </c>
      <c r="U25" s="672"/>
      <c r="V25" s="672"/>
      <c r="W25" s="672"/>
      <c r="X25" s="672"/>
      <c r="Y25" s="672"/>
      <c r="Z25" s="672"/>
      <c r="AA25" s="672"/>
      <c r="AB25" s="672"/>
      <c r="AC25" s="672"/>
      <c r="AD25" s="672">
        <v>15</v>
      </c>
      <c r="AE25" s="672"/>
      <c r="AF25" s="672"/>
      <c r="AG25" s="672"/>
      <c r="AH25" s="672"/>
      <c r="AI25" s="672"/>
      <c r="AJ25" s="672"/>
      <c r="AK25" s="672"/>
      <c r="AL25" s="672"/>
      <c r="AM25" s="672"/>
      <c r="AN25" s="672">
        <v>20</v>
      </c>
      <c r="AO25" s="672"/>
      <c r="AP25" s="672"/>
      <c r="AQ25" s="672"/>
      <c r="AR25" s="672"/>
      <c r="AS25" s="672"/>
      <c r="AT25" s="672"/>
      <c r="AU25" s="672"/>
      <c r="AV25" s="672"/>
      <c r="AW25" s="672"/>
      <c r="AX25" s="672">
        <v>25</v>
      </c>
      <c r="AY25" s="672"/>
      <c r="AZ25" s="788"/>
      <c r="BA25" s="788"/>
      <c r="BF25" s="665" t="s">
        <v>180</v>
      </c>
      <c r="BG25" s="845">
        <v>24</v>
      </c>
    </row>
    <row r="26" spans="2:59" s="664" customFormat="1" ht="16.149999999999999" customHeight="1">
      <c r="B26" s="673" t="s">
        <v>21</v>
      </c>
      <c r="C26" s="692"/>
      <c r="D26" s="692"/>
      <c r="E26" s="692"/>
      <c r="F26" s="692"/>
      <c r="G26" s="692"/>
      <c r="H26" s="692"/>
      <c r="I26" s="692"/>
      <c r="J26" s="692"/>
      <c r="K26" s="692"/>
      <c r="L26" s="692"/>
      <c r="M26" s="692"/>
      <c r="N26" s="692"/>
      <c r="O26" s="692"/>
      <c r="P26" s="692"/>
      <c r="Q26" s="692"/>
      <c r="R26" s="692"/>
      <c r="S26" s="692"/>
      <c r="T26" s="692"/>
      <c r="U26" s="692"/>
      <c r="V26" s="692"/>
      <c r="W26" s="692"/>
      <c r="X26" s="692"/>
      <c r="Y26" s="692"/>
      <c r="Z26" s="692"/>
      <c r="AA26" s="692"/>
      <c r="AB26" s="692"/>
      <c r="AC26" s="692"/>
      <c r="AD26" s="692"/>
      <c r="AE26" s="692"/>
      <c r="AF26" s="692"/>
      <c r="AG26" s="692"/>
      <c r="AH26" s="692"/>
      <c r="AI26" s="692"/>
      <c r="AJ26" s="692"/>
      <c r="AK26" s="692"/>
      <c r="AL26" s="692"/>
      <c r="AM26" s="692"/>
      <c r="AN26" s="692"/>
      <c r="AO26" s="692"/>
      <c r="AP26" s="692"/>
      <c r="AQ26" s="692"/>
      <c r="AR26" s="692"/>
      <c r="AS26" s="692"/>
      <c r="AT26" s="692"/>
      <c r="AU26" s="692"/>
      <c r="AV26" s="692"/>
      <c r="AW26" s="692"/>
      <c r="AX26" s="692"/>
      <c r="AY26" s="829"/>
      <c r="AZ26" s="676"/>
      <c r="BA26" s="676"/>
      <c r="BF26" s="664" t="s">
        <v>221</v>
      </c>
      <c r="BG26" s="844">
        <v>25</v>
      </c>
    </row>
    <row r="27" spans="2:59" s="664" customFormat="1" ht="21.65" customHeight="1">
      <c r="B27" s="675"/>
      <c r="C27" s="694"/>
      <c r="D27" s="694"/>
      <c r="E27" s="694"/>
      <c r="F27" s="694"/>
      <c r="G27" s="694"/>
      <c r="H27" s="694"/>
      <c r="I27" s="694"/>
      <c r="J27" s="694"/>
      <c r="K27" s="694"/>
      <c r="L27" s="694"/>
      <c r="M27" s="694"/>
      <c r="N27" s="694"/>
      <c r="O27" s="694"/>
      <c r="P27" s="694"/>
      <c r="Q27" s="694"/>
      <c r="R27" s="694"/>
      <c r="S27" s="694"/>
      <c r="T27" s="694"/>
      <c r="U27" s="694"/>
      <c r="V27" s="694"/>
      <c r="W27" s="694"/>
      <c r="X27" s="694"/>
      <c r="Y27" s="694"/>
      <c r="Z27" s="694"/>
      <c r="AA27" s="694"/>
      <c r="AB27" s="694"/>
      <c r="AC27" s="694"/>
      <c r="AD27" s="694"/>
      <c r="AE27" s="694"/>
      <c r="AF27" s="694"/>
      <c r="AG27" s="694"/>
      <c r="AH27" s="694"/>
      <c r="AI27" s="694"/>
      <c r="AJ27" s="694"/>
      <c r="AK27" s="694"/>
      <c r="AL27" s="694"/>
      <c r="AM27" s="694"/>
      <c r="AN27" s="694"/>
      <c r="AO27" s="694"/>
      <c r="AP27" s="694"/>
      <c r="AQ27" s="694"/>
      <c r="AR27" s="694"/>
      <c r="AS27" s="694"/>
      <c r="AT27" s="694"/>
      <c r="AU27" s="694"/>
      <c r="AV27" s="694"/>
      <c r="AW27" s="694"/>
      <c r="AX27" s="694"/>
      <c r="AY27" s="838"/>
      <c r="AZ27" s="676"/>
      <c r="BA27" s="676"/>
      <c r="BF27" s="664" t="s">
        <v>237</v>
      </c>
      <c r="BG27" s="844">
        <v>26</v>
      </c>
    </row>
    <row r="28" spans="2:59" s="664" customFormat="1" ht="12" customHeight="1">
      <c r="B28" s="676"/>
      <c r="C28" s="676"/>
      <c r="D28" s="676"/>
      <c r="E28" s="676"/>
      <c r="F28" s="676"/>
      <c r="G28" s="676"/>
      <c r="H28" s="676"/>
      <c r="I28" s="676"/>
      <c r="J28" s="676"/>
      <c r="K28" s="676"/>
      <c r="L28" s="676"/>
      <c r="M28" s="676"/>
      <c r="N28" s="676"/>
      <c r="O28" s="676"/>
      <c r="P28" s="676"/>
      <c r="Q28" s="676"/>
      <c r="R28" s="676"/>
      <c r="S28" s="676"/>
      <c r="T28" s="676"/>
      <c r="U28" s="676"/>
      <c r="V28" s="676"/>
      <c r="W28" s="676"/>
      <c r="X28" s="676"/>
      <c r="Y28" s="676"/>
      <c r="Z28" s="676"/>
      <c r="AA28" s="676"/>
      <c r="AB28" s="676"/>
      <c r="AC28" s="676"/>
      <c r="AD28" s="676"/>
      <c r="AE28" s="676"/>
      <c r="AF28" s="676"/>
      <c r="AG28" s="676"/>
      <c r="AH28" s="676"/>
      <c r="AI28" s="676"/>
      <c r="AJ28" s="676"/>
      <c r="AK28" s="676"/>
      <c r="AL28" s="676"/>
      <c r="AM28" s="676"/>
      <c r="AN28" s="676"/>
      <c r="AO28" s="676"/>
      <c r="AP28" s="676"/>
      <c r="AQ28" s="676"/>
      <c r="AR28" s="676"/>
      <c r="AS28" s="676"/>
      <c r="AT28" s="676"/>
      <c r="AU28" s="676"/>
      <c r="AV28" s="676"/>
      <c r="AW28" s="676"/>
      <c r="AX28" s="676"/>
      <c r="AY28" s="676"/>
      <c r="AZ28" s="676"/>
      <c r="BA28" s="676"/>
      <c r="BF28" s="664" t="s">
        <v>192</v>
      </c>
      <c r="BG28" s="844">
        <v>27</v>
      </c>
    </row>
    <row r="29" spans="2:59" s="664" customFormat="1" ht="16.149999999999999" customHeight="1">
      <c r="B29" s="677" t="s">
        <v>100</v>
      </c>
      <c r="C29" s="695"/>
      <c r="D29" s="695"/>
      <c r="E29" s="722"/>
      <c r="F29" s="724" t="s">
        <v>300</v>
      </c>
      <c r="G29" s="724"/>
      <c r="H29" s="724"/>
      <c r="I29" s="729"/>
      <c r="J29" s="731" t="s">
        <v>205</v>
      </c>
      <c r="K29" s="724"/>
      <c r="L29" s="724"/>
      <c r="M29" s="724"/>
      <c r="N29" s="724"/>
      <c r="O29" s="724"/>
      <c r="P29" s="724"/>
      <c r="Q29" s="724"/>
      <c r="R29" s="724"/>
      <c r="S29" s="724"/>
      <c r="T29" s="724"/>
      <c r="U29" s="724"/>
      <c r="V29" s="724"/>
      <c r="W29" s="724"/>
      <c r="X29" s="724"/>
      <c r="Y29" s="729"/>
      <c r="Z29" s="731" t="s">
        <v>10</v>
      </c>
      <c r="AA29" s="724"/>
      <c r="AB29" s="767"/>
      <c r="AC29" s="770"/>
      <c r="AD29" s="774" t="s">
        <v>245</v>
      </c>
      <c r="AE29" s="778"/>
      <c r="AF29" s="778"/>
      <c r="AG29" s="778"/>
      <c r="AH29" s="778"/>
      <c r="AI29" s="796"/>
      <c r="AJ29" s="800" t="s">
        <v>304</v>
      </c>
      <c r="AK29" s="778"/>
      <c r="AL29" s="778"/>
      <c r="AM29" s="778"/>
      <c r="AN29" s="778"/>
      <c r="AO29" s="796"/>
      <c r="AP29" s="676"/>
      <c r="AQ29" s="676"/>
      <c r="AR29" s="676"/>
      <c r="AS29" s="676"/>
      <c r="AT29" s="676"/>
      <c r="AU29" s="676"/>
      <c r="AV29" s="676"/>
      <c r="AW29" s="676"/>
      <c r="AX29" s="676"/>
      <c r="AY29" s="676"/>
      <c r="AZ29" s="676"/>
      <c r="BA29" s="676"/>
      <c r="BF29" s="664" t="s">
        <v>277</v>
      </c>
      <c r="BG29" s="844">
        <v>28</v>
      </c>
    </row>
    <row r="30" spans="2:59" s="664" customFormat="1" ht="21.65" customHeight="1">
      <c r="B30" s="678" t="s">
        <v>363</v>
      </c>
      <c r="C30" s="696"/>
      <c r="D30" s="712" t="s">
        <v>363</v>
      </c>
      <c r="E30" s="723"/>
      <c r="F30" s="725">
        <v>9</v>
      </c>
      <c r="G30" s="726"/>
      <c r="H30" s="728">
        <v>9</v>
      </c>
      <c r="I30" s="730"/>
      <c r="J30" s="725">
        <f>IF(記入シート!F23="",記入シート!E7,記入シート!F23)</f>
        <v>0</v>
      </c>
      <c r="K30" s="697"/>
      <c r="L30" s="697"/>
      <c r="M30" s="697"/>
      <c r="N30" s="697"/>
      <c r="O30" s="697"/>
      <c r="P30" s="697"/>
      <c r="Q30" s="697"/>
      <c r="R30" s="697"/>
      <c r="S30" s="697"/>
      <c r="T30" s="697"/>
      <c r="U30" s="697"/>
      <c r="V30" s="697"/>
      <c r="W30" s="697"/>
      <c r="X30" s="697"/>
      <c r="Y30" s="753"/>
      <c r="Z30" s="761" t="e">
        <f>VLOOKUP(記入シート!F7,BF2:BG48,2,FALSE)</f>
        <v>#N/A</v>
      </c>
      <c r="AA30" s="764"/>
      <c r="AB30" s="764"/>
      <c r="AC30" s="771"/>
      <c r="AD30" s="775"/>
      <c r="AE30" s="779"/>
      <c r="AF30" s="783"/>
      <c r="AG30" s="789"/>
      <c r="AH30" s="783"/>
      <c r="AI30" s="797"/>
      <c r="AJ30" s="801"/>
      <c r="AK30" s="789"/>
      <c r="AL30" s="783"/>
      <c r="AM30" s="789"/>
      <c r="AN30" s="783"/>
      <c r="AO30" s="797"/>
      <c r="AP30" s="676"/>
      <c r="AQ30" s="676"/>
      <c r="AR30" s="676"/>
      <c r="AS30" s="676"/>
      <c r="AT30" s="676"/>
      <c r="AU30" s="676"/>
      <c r="AV30" s="676"/>
      <c r="AW30" s="676"/>
      <c r="AX30" s="676"/>
      <c r="AY30" s="676"/>
      <c r="AZ30" s="676"/>
      <c r="BA30" s="676"/>
      <c r="BF30" s="664" t="s">
        <v>225</v>
      </c>
      <c r="BG30" s="844">
        <v>29</v>
      </c>
    </row>
    <row r="31" spans="2:59" s="664" customFormat="1" ht="12" customHeight="1">
      <c r="B31" s="676"/>
      <c r="C31" s="676"/>
      <c r="D31" s="676"/>
      <c r="E31" s="676"/>
      <c r="F31" s="676"/>
      <c r="G31" s="676"/>
      <c r="H31" s="676"/>
      <c r="I31" s="676"/>
      <c r="J31" s="676"/>
      <c r="K31" s="676"/>
      <c r="L31" s="676"/>
      <c r="M31" s="676"/>
      <c r="N31" s="676"/>
      <c r="O31" s="676"/>
      <c r="P31" s="676"/>
      <c r="Q31" s="676"/>
      <c r="R31" s="676"/>
      <c r="S31" s="676"/>
      <c r="T31" s="676"/>
      <c r="U31" s="676"/>
      <c r="V31" s="676"/>
      <c r="W31" s="676"/>
      <c r="X31" s="676"/>
      <c r="Y31" s="676"/>
      <c r="Z31" s="676"/>
      <c r="AA31" s="676"/>
      <c r="AB31" s="676"/>
      <c r="AC31" s="676"/>
      <c r="AD31" s="676"/>
      <c r="AE31" s="676"/>
      <c r="AF31" s="676"/>
      <c r="AG31" s="676"/>
      <c r="AH31" s="676"/>
      <c r="AI31" s="676"/>
      <c r="AJ31" s="676"/>
      <c r="AK31" s="676"/>
      <c r="AL31" s="676"/>
      <c r="AM31" s="676"/>
      <c r="AN31" s="676"/>
      <c r="AO31" s="676"/>
      <c r="AP31" s="676"/>
      <c r="AQ31" s="676"/>
      <c r="AR31" s="676"/>
      <c r="AS31" s="676"/>
      <c r="AT31" s="676"/>
      <c r="AU31" s="676"/>
      <c r="AV31" s="676"/>
      <c r="AW31" s="676"/>
      <c r="AX31" s="676"/>
      <c r="AY31" s="676"/>
      <c r="AZ31" s="676"/>
      <c r="BA31" s="676"/>
      <c r="BF31" s="664" t="s">
        <v>104</v>
      </c>
      <c r="BG31" s="844">
        <v>30</v>
      </c>
    </row>
    <row r="32" spans="2:59" s="664" customFormat="1" ht="16.149999999999999" customHeight="1">
      <c r="B32" s="673" t="s">
        <v>229</v>
      </c>
      <c r="C32" s="692"/>
      <c r="D32" s="692"/>
      <c r="E32" s="692"/>
      <c r="F32" s="692"/>
      <c r="G32" s="692"/>
      <c r="H32" s="692"/>
      <c r="I32" s="692"/>
      <c r="J32" s="692"/>
      <c r="K32" s="692"/>
      <c r="L32" s="692"/>
      <c r="M32" s="692"/>
      <c r="N32" s="692"/>
      <c r="O32" s="692"/>
      <c r="P32" s="692"/>
      <c r="Q32" s="692"/>
      <c r="R32" s="692"/>
      <c r="S32" s="692"/>
      <c r="T32" s="692"/>
      <c r="U32" s="692"/>
      <c r="V32" s="692"/>
      <c r="W32" s="692"/>
      <c r="X32" s="692"/>
      <c r="Y32" s="692"/>
      <c r="Z32" s="692"/>
      <c r="AA32" s="692"/>
      <c r="AB32" s="692"/>
      <c r="AC32" s="692"/>
      <c r="AD32" s="692"/>
      <c r="AE32" s="692"/>
      <c r="AF32" s="692"/>
      <c r="AG32" s="692"/>
      <c r="AH32" s="692"/>
      <c r="AI32" s="692"/>
      <c r="AJ32" s="692"/>
      <c r="AK32" s="692"/>
      <c r="AL32" s="692"/>
      <c r="AM32" s="692"/>
      <c r="AN32" s="692"/>
      <c r="AO32" s="692"/>
      <c r="AP32" s="692"/>
      <c r="AQ32" s="692"/>
      <c r="AR32" s="692"/>
      <c r="AS32" s="692"/>
      <c r="AT32" s="692"/>
      <c r="AU32" s="692"/>
      <c r="AV32" s="692"/>
      <c r="AW32" s="692"/>
      <c r="AX32" s="692"/>
      <c r="AY32" s="692"/>
      <c r="AZ32" s="692"/>
      <c r="BA32" s="829"/>
      <c r="BF32" s="664" t="s">
        <v>278</v>
      </c>
      <c r="BG32" s="844">
        <v>31</v>
      </c>
    </row>
    <row r="33" spans="2:59" s="664" customFormat="1" ht="21.65" customHeight="1">
      <c r="B33" s="679" t="str">
        <f>IF(記入シート!E23="",記入シート!F7&amp;記入シート!G7&amp;記入シート!E9,記入シート!G23&amp;記入シート!E25&amp;記入シート!F25)</f>
        <v/>
      </c>
      <c r="C33" s="697"/>
      <c r="D33" s="697"/>
      <c r="E33" s="697"/>
      <c r="F33" s="697"/>
      <c r="G33" s="697"/>
      <c r="H33" s="697"/>
      <c r="I33" s="697"/>
      <c r="J33" s="697"/>
      <c r="K33" s="697"/>
      <c r="L33" s="697"/>
      <c r="M33" s="697"/>
      <c r="N33" s="697"/>
      <c r="O33" s="697"/>
      <c r="P33" s="697"/>
      <c r="Q33" s="697"/>
      <c r="R33" s="697"/>
      <c r="S33" s="697"/>
      <c r="T33" s="697"/>
      <c r="U33" s="697"/>
      <c r="V33" s="697"/>
      <c r="W33" s="697"/>
      <c r="X33" s="697"/>
      <c r="Y33" s="697"/>
      <c r="Z33" s="697"/>
      <c r="AA33" s="697"/>
      <c r="AB33" s="697"/>
      <c r="AC33" s="697"/>
      <c r="AD33" s="697"/>
      <c r="AE33" s="697"/>
      <c r="AF33" s="697"/>
      <c r="AG33" s="697"/>
      <c r="AH33" s="697"/>
      <c r="AI33" s="697"/>
      <c r="AJ33" s="697"/>
      <c r="AK33" s="697"/>
      <c r="AL33" s="697"/>
      <c r="AM33" s="697"/>
      <c r="AN33" s="697"/>
      <c r="AO33" s="697"/>
      <c r="AP33" s="697"/>
      <c r="AQ33" s="697"/>
      <c r="AR33" s="697"/>
      <c r="AS33" s="697"/>
      <c r="AT33" s="697"/>
      <c r="AU33" s="697"/>
      <c r="AV33" s="697"/>
      <c r="AW33" s="697"/>
      <c r="AX33" s="697"/>
      <c r="AY33" s="697"/>
      <c r="AZ33" s="697"/>
      <c r="BA33" s="841"/>
      <c r="BF33" s="664" t="s">
        <v>143</v>
      </c>
      <c r="BG33" s="844">
        <v>32</v>
      </c>
    </row>
    <row r="34" spans="2:59" s="665" customFormat="1" ht="12">
      <c r="B34" s="672"/>
      <c r="C34" s="672"/>
      <c r="D34" s="672"/>
      <c r="E34" s="672"/>
      <c r="F34" s="672"/>
      <c r="G34" s="672"/>
      <c r="H34" s="672"/>
      <c r="I34" s="672"/>
      <c r="J34" s="672">
        <v>5</v>
      </c>
      <c r="K34" s="672"/>
      <c r="L34" s="672"/>
      <c r="M34" s="672"/>
      <c r="N34" s="672"/>
      <c r="O34" s="672"/>
      <c r="P34" s="672"/>
      <c r="Q34" s="672"/>
      <c r="R34" s="672"/>
      <c r="S34" s="672"/>
      <c r="T34" s="672">
        <v>10</v>
      </c>
      <c r="U34" s="672"/>
      <c r="V34" s="672"/>
      <c r="W34" s="672"/>
      <c r="X34" s="672"/>
      <c r="Y34" s="672"/>
      <c r="Z34" s="672"/>
      <c r="AA34" s="672"/>
      <c r="AB34" s="672"/>
      <c r="AC34" s="672"/>
      <c r="AD34" s="672">
        <v>15</v>
      </c>
      <c r="AE34" s="672"/>
      <c r="AF34" s="672"/>
      <c r="AG34" s="672"/>
      <c r="AH34" s="672"/>
      <c r="AI34" s="672"/>
      <c r="AJ34" s="672"/>
      <c r="AK34" s="672"/>
      <c r="AL34" s="672"/>
      <c r="AM34" s="672"/>
      <c r="AN34" s="672">
        <v>20</v>
      </c>
      <c r="AO34" s="672"/>
      <c r="AP34" s="672"/>
      <c r="AQ34" s="672"/>
      <c r="AR34" s="672"/>
      <c r="AS34" s="672"/>
      <c r="AT34" s="672"/>
      <c r="AU34" s="672"/>
      <c r="AV34" s="672"/>
      <c r="AW34" s="672"/>
      <c r="AX34" s="672">
        <v>25</v>
      </c>
      <c r="AY34" s="672"/>
      <c r="AZ34" s="672"/>
      <c r="BA34" s="672"/>
      <c r="BF34" s="665" t="s">
        <v>48</v>
      </c>
      <c r="BG34" s="845">
        <v>33</v>
      </c>
    </row>
    <row r="35" spans="2:59" s="664" customFormat="1" ht="16.149999999999999" customHeight="1">
      <c r="B35" s="673" t="s">
        <v>181</v>
      </c>
      <c r="C35" s="692"/>
      <c r="D35" s="692"/>
      <c r="E35" s="692"/>
      <c r="F35" s="692"/>
      <c r="G35" s="692"/>
      <c r="H35" s="692"/>
      <c r="I35" s="692"/>
      <c r="J35" s="692"/>
      <c r="K35" s="692"/>
      <c r="L35" s="692"/>
      <c r="M35" s="692"/>
      <c r="N35" s="692"/>
      <c r="O35" s="692"/>
      <c r="P35" s="692"/>
      <c r="Q35" s="692"/>
      <c r="R35" s="692"/>
      <c r="S35" s="692"/>
      <c r="T35" s="692"/>
      <c r="U35" s="692"/>
      <c r="V35" s="692"/>
      <c r="W35" s="692"/>
      <c r="X35" s="692"/>
      <c r="Y35" s="692"/>
      <c r="Z35" s="692"/>
      <c r="AA35" s="692"/>
      <c r="AB35" s="692"/>
      <c r="AC35" s="692"/>
      <c r="AD35" s="692"/>
      <c r="AE35" s="692"/>
      <c r="AF35" s="692"/>
      <c r="AG35" s="692"/>
      <c r="AH35" s="692"/>
      <c r="AI35" s="692"/>
      <c r="AJ35" s="692"/>
      <c r="AK35" s="692"/>
      <c r="AL35" s="692"/>
      <c r="AM35" s="692"/>
      <c r="AN35" s="692"/>
      <c r="AO35" s="692"/>
      <c r="AP35" s="692"/>
      <c r="AQ35" s="692"/>
      <c r="AR35" s="692"/>
      <c r="AS35" s="692"/>
      <c r="AT35" s="692"/>
      <c r="AU35" s="692"/>
      <c r="AV35" s="692"/>
      <c r="AW35" s="692"/>
      <c r="AX35" s="692"/>
      <c r="AY35" s="692"/>
      <c r="AZ35" s="692"/>
      <c r="BA35" s="829"/>
      <c r="BF35" s="664" t="s">
        <v>209</v>
      </c>
      <c r="BG35" s="844">
        <v>34</v>
      </c>
    </row>
    <row r="36" spans="2:59" s="664" customFormat="1" ht="21.65" customHeight="1">
      <c r="B36" s="680">
        <f>IF(記入シート!G25="",記入シート!F9,記入シート!G25)</f>
        <v>0</v>
      </c>
      <c r="C36" s="697"/>
      <c r="D36" s="697"/>
      <c r="E36" s="697"/>
      <c r="F36" s="697"/>
      <c r="G36" s="697"/>
      <c r="H36" s="697"/>
      <c r="I36" s="697"/>
      <c r="J36" s="697"/>
      <c r="K36" s="697"/>
      <c r="L36" s="697"/>
      <c r="M36" s="697"/>
      <c r="N36" s="697"/>
      <c r="O36" s="697"/>
      <c r="P36" s="697"/>
      <c r="Q36" s="697"/>
      <c r="R36" s="697"/>
      <c r="S36" s="697"/>
      <c r="T36" s="697"/>
      <c r="U36" s="697"/>
      <c r="V36" s="697"/>
      <c r="W36" s="697"/>
      <c r="X36" s="697"/>
      <c r="Y36" s="697"/>
      <c r="Z36" s="697"/>
      <c r="AA36" s="697"/>
      <c r="AB36" s="697"/>
      <c r="AC36" s="697"/>
      <c r="AD36" s="697"/>
      <c r="AE36" s="697"/>
      <c r="AF36" s="697"/>
      <c r="AG36" s="697"/>
      <c r="AH36" s="697"/>
      <c r="AI36" s="697"/>
      <c r="AJ36" s="697"/>
      <c r="AK36" s="697"/>
      <c r="AL36" s="697"/>
      <c r="AM36" s="697"/>
      <c r="AN36" s="697"/>
      <c r="AO36" s="697"/>
      <c r="AP36" s="697"/>
      <c r="AQ36" s="697"/>
      <c r="AR36" s="697"/>
      <c r="AS36" s="697"/>
      <c r="AT36" s="697"/>
      <c r="AU36" s="697"/>
      <c r="AV36" s="697"/>
      <c r="AW36" s="697"/>
      <c r="AX36" s="697"/>
      <c r="AY36" s="697"/>
      <c r="AZ36" s="697"/>
      <c r="BA36" s="841"/>
      <c r="BF36" s="664" t="s">
        <v>247</v>
      </c>
      <c r="BG36" s="844">
        <v>35</v>
      </c>
    </row>
    <row r="37" spans="2:59" s="665" customFormat="1" ht="12">
      <c r="B37" s="672"/>
      <c r="C37" s="672"/>
      <c r="D37" s="672"/>
      <c r="E37" s="672"/>
      <c r="F37" s="672"/>
      <c r="G37" s="672"/>
      <c r="H37" s="672"/>
      <c r="I37" s="672"/>
      <c r="J37" s="672">
        <v>5</v>
      </c>
      <c r="K37" s="672"/>
      <c r="L37" s="672"/>
      <c r="M37" s="672"/>
      <c r="N37" s="672"/>
      <c r="O37" s="672"/>
      <c r="P37" s="672"/>
      <c r="Q37" s="672"/>
      <c r="R37" s="672"/>
      <c r="S37" s="672"/>
      <c r="T37" s="672">
        <v>10</v>
      </c>
      <c r="U37" s="672"/>
      <c r="V37" s="672"/>
      <c r="W37" s="672"/>
      <c r="X37" s="672"/>
      <c r="Y37" s="672"/>
      <c r="Z37" s="672"/>
      <c r="AA37" s="672"/>
      <c r="AB37" s="672"/>
      <c r="AC37" s="672"/>
      <c r="AD37" s="672">
        <v>15</v>
      </c>
      <c r="AE37" s="672"/>
      <c r="AF37" s="672"/>
      <c r="AG37" s="672"/>
      <c r="AH37" s="672"/>
      <c r="AI37" s="672"/>
      <c r="AJ37" s="672"/>
      <c r="AK37" s="672"/>
      <c r="AL37" s="672"/>
      <c r="AM37" s="672"/>
      <c r="AN37" s="672">
        <v>20</v>
      </c>
      <c r="AO37" s="672"/>
      <c r="AP37" s="672"/>
      <c r="AQ37" s="672"/>
      <c r="AR37" s="672"/>
      <c r="AS37" s="672"/>
      <c r="AT37" s="672"/>
      <c r="AU37" s="672"/>
      <c r="AV37" s="672"/>
      <c r="AW37" s="672"/>
      <c r="AX37" s="672">
        <v>25</v>
      </c>
      <c r="AY37" s="672"/>
      <c r="AZ37" s="672"/>
      <c r="BA37" s="672"/>
      <c r="BF37" s="665" t="s">
        <v>280</v>
      </c>
      <c r="BG37" s="845">
        <v>36</v>
      </c>
    </row>
    <row r="38" spans="2:59" s="664" customFormat="1" ht="16.149999999999999" customHeight="1">
      <c r="B38" s="673" t="s">
        <v>136</v>
      </c>
      <c r="C38" s="692"/>
      <c r="D38" s="692"/>
      <c r="E38" s="692"/>
      <c r="F38" s="692"/>
      <c r="G38" s="692"/>
      <c r="H38" s="692"/>
      <c r="I38" s="692"/>
      <c r="J38" s="692"/>
      <c r="K38" s="692"/>
      <c r="L38" s="692"/>
      <c r="M38" s="692"/>
      <c r="N38" s="692"/>
      <c r="O38" s="692"/>
      <c r="P38" s="692"/>
      <c r="Q38" s="692"/>
      <c r="R38" s="692"/>
      <c r="S38" s="692"/>
      <c r="T38" s="692"/>
      <c r="U38" s="692"/>
      <c r="V38" s="692"/>
      <c r="W38" s="692"/>
      <c r="X38" s="692"/>
      <c r="Y38" s="692"/>
      <c r="Z38" s="692"/>
      <c r="AA38" s="692"/>
      <c r="AB38" s="692"/>
      <c r="AC38" s="692"/>
      <c r="AD38" s="692"/>
      <c r="AE38" s="692"/>
      <c r="AF38" s="692"/>
      <c r="AG38" s="692"/>
      <c r="AH38" s="692"/>
      <c r="AI38" s="692"/>
      <c r="AJ38" s="692"/>
      <c r="AK38" s="692"/>
      <c r="AL38" s="692"/>
      <c r="AM38" s="692"/>
      <c r="AN38" s="692"/>
      <c r="AO38" s="692"/>
      <c r="AP38" s="692"/>
      <c r="AQ38" s="692"/>
      <c r="AR38" s="692"/>
      <c r="AS38" s="692"/>
      <c r="AT38" s="692"/>
      <c r="AU38" s="692"/>
      <c r="AV38" s="692"/>
      <c r="AW38" s="692"/>
      <c r="AX38" s="692"/>
      <c r="AY38" s="692"/>
      <c r="AZ38" s="692"/>
      <c r="BA38" s="829"/>
      <c r="BF38" s="664" t="s">
        <v>49</v>
      </c>
      <c r="BG38" s="844">
        <v>37</v>
      </c>
    </row>
    <row r="39" spans="2:59" s="664" customFormat="1" ht="21.65" customHeight="1">
      <c r="B39" s="681">
        <f>記入シート!G9</f>
        <v>0</v>
      </c>
      <c r="C39" s="697"/>
      <c r="D39" s="697"/>
      <c r="E39" s="697"/>
      <c r="F39" s="697"/>
      <c r="G39" s="697"/>
      <c r="H39" s="697"/>
      <c r="I39" s="697"/>
      <c r="J39" s="697"/>
      <c r="K39" s="697"/>
      <c r="L39" s="697"/>
      <c r="M39" s="697"/>
      <c r="N39" s="697"/>
      <c r="O39" s="697"/>
      <c r="P39" s="697"/>
      <c r="Q39" s="697"/>
      <c r="R39" s="697"/>
      <c r="S39" s="697"/>
      <c r="T39" s="697"/>
      <c r="U39" s="697"/>
      <c r="V39" s="697"/>
      <c r="W39" s="697"/>
      <c r="X39" s="697"/>
      <c r="Y39" s="697"/>
      <c r="Z39" s="697"/>
      <c r="AA39" s="697"/>
      <c r="AB39" s="697"/>
      <c r="AC39" s="697"/>
      <c r="AD39" s="697"/>
      <c r="AE39" s="697"/>
      <c r="AF39" s="697"/>
      <c r="AG39" s="697"/>
      <c r="AH39" s="697"/>
      <c r="AI39" s="697"/>
      <c r="AJ39" s="697"/>
      <c r="AK39" s="697"/>
      <c r="AL39" s="697"/>
      <c r="AM39" s="697"/>
      <c r="AN39" s="697"/>
      <c r="AO39" s="697"/>
      <c r="AP39" s="697"/>
      <c r="AQ39" s="697"/>
      <c r="AR39" s="697"/>
      <c r="AS39" s="697"/>
      <c r="AT39" s="697"/>
      <c r="AU39" s="697"/>
      <c r="AV39" s="697"/>
      <c r="AW39" s="697"/>
      <c r="AX39" s="697"/>
      <c r="AY39" s="697"/>
      <c r="AZ39" s="697"/>
      <c r="BA39" s="841"/>
      <c r="BF39" s="664" t="s">
        <v>282</v>
      </c>
      <c r="BG39" s="844">
        <v>38</v>
      </c>
    </row>
    <row r="40" spans="2:59" ht="8.5" customHeight="1">
      <c r="B40" s="668"/>
      <c r="C40" s="668"/>
      <c r="D40" s="668"/>
      <c r="E40" s="668"/>
      <c r="F40" s="668"/>
      <c r="G40" s="668"/>
      <c r="H40" s="668"/>
      <c r="I40" s="668"/>
      <c r="J40" s="668"/>
      <c r="K40" s="668"/>
      <c r="L40" s="668"/>
      <c r="M40" s="668"/>
      <c r="N40" s="668"/>
      <c r="O40" s="668"/>
      <c r="P40" s="668"/>
      <c r="Q40" s="668"/>
      <c r="R40" s="668"/>
      <c r="S40" s="668"/>
      <c r="T40" s="668"/>
      <c r="U40" s="668"/>
      <c r="V40" s="668"/>
      <c r="W40" s="668"/>
      <c r="X40" s="668"/>
      <c r="Y40" s="668"/>
      <c r="Z40" s="668"/>
      <c r="AA40" s="668"/>
      <c r="AB40" s="668"/>
      <c r="AC40" s="668"/>
      <c r="AD40" s="668"/>
      <c r="AE40" s="668"/>
      <c r="AF40" s="668"/>
      <c r="AG40" s="668"/>
      <c r="AH40" s="668"/>
      <c r="AI40" s="668"/>
      <c r="AJ40" s="668"/>
      <c r="AK40" s="668"/>
      <c r="AL40" s="668"/>
      <c r="AM40" s="668"/>
      <c r="AN40" s="668"/>
      <c r="AO40" s="668"/>
      <c r="AP40" s="668"/>
      <c r="AQ40" s="668"/>
      <c r="AR40" s="668"/>
      <c r="AS40" s="668"/>
      <c r="AT40" s="668"/>
      <c r="AU40" s="668"/>
      <c r="AV40" s="668"/>
      <c r="AW40" s="668"/>
      <c r="AX40" s="668"/>
      <c r="AY40" s="668"/>
      <c r="AZ40" s="668"/>
      <c r="BA40" s="668"/>
      <c r="BF40" s="662" t="s">
        <v>55</v>
      </c>
      <c r="BG40" s="842">
        <v>39</v>
      </c>
    </row>
    <row r="41" spans="2:59" ht="7.15" customHeight="1">
      <c r="B41" s="682"/>
      <c r="C41" s="698"/>
      <c r="D41" s="698"/>
      <c r="E41" s="698"/>
      <c r="F41" s="698"/>
      <c r="G41" s="698"/>
      <c r="H41" s="698"/>
      <c r="I41" s="698"/>
      <c r="J41" s="698"/>
      <c r="K41" s="698"/>
      <c r="L41" s="698"/>
      <c r="M41" s="698"/>
      <c r="N41" s="698"/>
      <c r="O41" s="698"/>
      <c r="P41" s="698"/>
      <c r="Q41" s="698"/>
      <c r="R41" s="698"/>
      <c r="S41" s="698"/>
      <c r="T41" s="698"/>
      <c r="U41" s="698"/>
      <c r="V41" s="698"/>
      <c r="W41" s="698"/>
      <c r="X41" s="698"/>
      <c r="Y41" s="698"/>
      <c r="Z41" s="698"/>
      <c r="AA41" s="698"/>
      <c r="AB41" s="698"/>
      <c r="AC41" s="698"/>
      <c r="AD41" s="698"/>
      <c r="AE41" s="698"/>
      <c r="AF41" s="698"/>
      <c r="AG41" s="698"/>
      <c r="AH41" s="698"/>
      <c r="AI41" s="698"/>
      <c r="AJ41" s="698"/>
      <c r="AK41" s="698"/>
      <c r="AL41" s="698"/>
      <c r="AM41" s="698"/>
      <c r="AN41" s="698"/>
      <c r="AO41" s="698"/>
      <c r="AP41" s="698"/>
      <c r="AQ41" s="698"/>
      <c r="AR41" s="698"/>
      <c r="AS41" s="698"/>
      <c r="AT41" s="698"/>
      <c r="AU41" s="698"/>
      <c r="AV41" s="698"/>
      <c r="AW41" s="831"/>
      <c r="AX41" s="668"/>
      <c r="AY41" s="668"/>
      <c r="AZ41" s="668"/>
      <c r="BA41" s="668"/>
      <c r="BF41" s="662" t="s">
        <v>283</v>
      </c>
      <c r="BG41" s="842">
        <v>40</v>
      </c>
    </row>
    <row r="42" spans="2:59" ht="10.9" customHeight="1">
      <c r="B42" s="683" t="s">
        <v>98</v>
      </c>
      <c r="C42" s="699"/>
      <c r="D42" s="700"/>
      <c r="E42" s="700"/>
      <c r="F42" s="700"/>
      <c r="G42" s="700"/>
      <c r="H42" s="700"/>
      <c r="I42" s="700"/>
      <c r="J42" s="700"/>
      <c r="K42" s="700"/>
      <c r="L42" s="700"/>
      <c r="M42" s="700"/>
      <c r="N42" s="700"/>
      <c r="O42" s="700"/>
      <c r="P42" s="700"/>
      <c r="Q42" s="700"/>
      <c r="R42" s="700"/>
      <c r="S42" s="700"/>
      <c r="T42" s="700"/>
      <c r="U42" s="700"/>
      <c r="V42" s="700"/>
      <c r="W42" s="700"/>
      <c r="X42" s="700"/>
      <c r="Y42" s="700"/>
      <c r="Z42" s="700"/>
      <c r="AA42" s="700"/>
      <c r="AB42" s="700"/>
      <c r="AC42" s="700"/>
      <c r="AD42" s="700"/>
      <c r="AE42" s="700"/>
      <c r="AF42" s="700"/>
      <c r="AG42" s="700"/>
      <c r="AH42" s="700"/>
      <c r="AI42" s="700"/>
      <c r="AJ42" s="700"/>
      <c r="AK42" s="700"/>
      <c r="AL42" s="700"/>
      <c r="AM42" s="700"/>
      <c r="AN42" s="700"/>
      <c r="AO42" s="700"/>
      <c r="AP42" s="700"/>
      <c r="AQ42" s="700"/>
      <c r="AR42" s="700"/>
      <c r="AS42" s="700"/>
      <c r="AT42" s="700"/>
      <c r="AU42" s="700"/>
      <c r="AV42" s="700"/>
      <c r="AW42" s="832"/>
      <c r="AX42" s="668"/>
      <c r="AY42" s="668"/>
      <c r="AZ42" s="668"/>
      <c r="BA42" s="668"/>
      <c r="BF42" s="662" t="s">
        <v>285</v>
      </c>
      <c r="BG42" s="842">
        <v>41</v>
      </c>
    </row>
    <row r="43" spans="2:59" ht="16.149999999999999" customHeight="1">
      <c r="B43" s="683"/>
      <c r="C43" s="700" t="s">
        <v>120</v>
      </c>
      <c r="D43" s="700"/>
      <c r="E43" s="700"/>
      <c r="F43" s="700"/>
      <c r="G43" s="700"/>
      <c r="H43" s="700"/>
      <c r="I43" s="700"/>
      <c r="J43" s="700"/>
      <c r="K43" s="700"/>
      <c r="L43" s="700"/>
      <c r="M43" s="700"/>
      <c r="N43" s="700"/>
      <c r="O43" s="700"/>
      <c r="P43" s="700"/>
      <c r="Q43" s="700"/>
      <c r="R43" s="700"/>
      <c r="S43" s="700"/>
      <c r="T43" s="700"/>
      <c r="U43" s="700"/>
      <c r="V43" s="700"/>
      <c r="W43" s="700"/>
      <c r="X43" s="700"/>
      <c r="Y43" s="700"/>
      <c r="Z43" s="700"/>
      <c r="AA43" s="700"/>
      <c r="AB43" s="700"/>
      <c r="AC43" s="700"/>
      <c r="AD43" s="700"/>
      <c r="AE43" s="700"/>
      <c r="AF43" s="700"/>
      <c r="AG43" s="700"/>
      <c r="AH43" s="700"/>
      <c r="AI43" s="700"/>
      <c r="AJ43" s="700"/>
      <c r="AK43" s="700"/>
      <c r="AL43" s="700"/>
      <c r="AM43" s="700"/>
      <c r="AN43" s="700"/>
      <c r="AO43" s="700"/>
      <c r="AP43" s="700"/>
      <c r="AQ43" s="700"/>
      <c r="AR43" s="700"/>
      <c r="AS43" s="700"/>
      <c r="AT43" s="700"/>
      <c r="AU43" s="700"/>
      <c r="AV43" s="700"/>
      <c r="AW43" s="832"/>
      <c r="AX43" s="668"/>
      <c r="AY43" s="668"/>
      <c r="AZ43" s="668"/>
      <c r="BA43" s="668"/>
      <c r="BF43" s="662" t="s">
        <v>164</v>
      </c>
      <c r="BG43" s="842">
        <v>42</v>
      </c>
    </row>
    <row r="44" spans="2:59" s="664" customFormat="1" ht="16.149999999999999" customHeight="1">
      <c r="B44" s="684"/>
      <c r="C44" s="677" t="s">
        <v>159</v>
      </c>
      <c r="D44" s="695"/>
      <c r="E44" s="695"/>
      <c r="F44" s="695"/>
      <c r="G44" s="695"/>
      <c r="H44" s="695"/>
      <c r="I44" s="695"/>
      <c r="J44" s="695"/>
      <c r="K44" s="695"/>
      <c r="L44" s="695"/>
      <c r="M44" s="695"/>
      <c r="N44" s="695"/>
      <c r="O44" s="695"/>
      <c r="P44" s="695"/>
      <c r="Q44" s="695"/>
      <c r="R44" s="695"/>
      <c r="S44" s="695"/>
      <c r="T44" s="695"/>
      <c r="U44" s="695"/>
      <c r="V44" s="695"/>
      <c r="W44" s="695"/>
      <c r="X44" s="695"/>
      <c r="Y44" s="754"/>
      <c r="Z44" s="676"/>
      <c r="AA44" s="676"/>
      <c r="AB44" s="676"/>
      <c r="AC44" s="676"/>
      <c r="AD44" s="676"/>
      <c r="AE44" s="676"/>
      <c r="AF44" s="676"/>
      <c r="AG44" s="676"/>
      <c r="AH44" s="676"/>
      <c r="AI44" s="676"/>
      <c r="AJ44" s="676"/>
      <c r="AK44" s="676"/>
      <c r="AL44" s="676"/>
      <c r="AM44" s="676"/>
      <c r="AN44" s="676"/>
      <c r="AO44" s="676"/>
      <c r="AP44" s="676"/>
      <c r="AQ44" s="676"/>
      <c r="AR44" s="676"/>
      <c r="AS44" s="676"/>
      <c r="AT44" s="676"/>
      <c r="AU44" s="676"/>
      <c r="AV44" s="676"/>
      <c r="AW44" s="833"/>
      <c r="AX44" s="676"/>
      <c r="AY44" s="676"/>
      <c r="AZ44" s="676"/>
      <c r="BA44" s="676"/>
      <c r="BF44" s="664" t="s">
        <v>140</v>
      </c>
      <c r="BG44" s="844">
        <v>43</v>
      </c>
    </row>
    <row r="45" spans="2:59" s="664" customFormat="1" ht="16.149999999999999" customHeight="1">
      <c r="B45" s="684"/>
      <c r="C45" s="701" t="s">
        <v>315</v>
      </c>
      <c r="D45" s="713"/>
      <c r="E45" s="713"/>
      <c r="F45" s="713"/>
      <c r="G45" s="713"/>
      <c r="H45" s="713"/>
      <c r="I45" s="713"/>
      <c r="J45" s="713"/>
      <c r="K45" s="713"/>
      <c r="L45" s="713"/>
      <c r="M45" s="713"/>
      <c r="N45" s="738" t="s">
        <v>259</v>
      </c>
      <c r="O45" s="738"/>
      <c r="P45" s="738"/>
      <c r="Q45" s="738"/>
      <c r="R45" s="713" t="s">
        <v>316</v>
      </c>
      <c r="S45" s="713"/>
      <c r="T45" s="713"/>
      <c r="U45" s="713"/>
      <c r="V45" s="713"/>
      <c r="W45" s="750"/>
      <c r="X45" s="752"/>
      <c r="Y45" s="755"/>
      <c r="Z45" s="762" t="s">
        <v>251</v>
      </c>
      <c r="AA45" s="690"/>
      <c r="AB45" s="690"/>
      <c r="AC45" s="690"/>
      <c r="AD45" s="690"/>
      <c r="AE45" s="690"/>
      <c r="AF45" s="735"/>
      <c r="AG45" s="676"/>
      <c r="AH45" s="676"/>
      <c r="AI45" s="798" t="s">
        <v>303</v>
      </c>
      <c r="AJ45" s="798"/>
      <c r="AK45" s="798"/>
      <c r="AL45" s="798"/>
      <c r="AM45" s="798"/>
      <c r="AN45" s="798"/>
      <c r="AO45" s="817"/>
      <c r="AP45" s="676"/>
      <c r="AQ45" s="676"/>
      <c r="AR45" s="676"/>
      <c r="AS45" s="676"/>
      <c r="AT45" s="676"/>
      <c r="AU45" s="676"/>
      <c r="AV45" s="676"/>
      <c r="AW45" s="833"/>
      <c r="AX45" s="676"/>
      <c r="AY45" s="676"/>
      <c r="AZ45" s="676"/>
      <c r="BA45" s="676"/>
      <c r="BF45" s="664" t="s">
        <v>256</v>
      </c>
      <c r="BG45" s="844">
        <v>44</v>
      </c>
    </row>
    <row r="46" spans="2:59" s="664" customFormat="1" ht="21.65" customHeight="1">
      <c r="B46" s="684"/>
      <c r="C46" s="702">
        <f>記入シート!E19</f>
        <v>0</v>
      </c>
      <c r="D46" s="714"/>
      <c r="E46" s="714"/>
      <c r="F46" s="714"/>
      <c r="G46" s="714"/>
      <c r="H46" s="714"/>
      <c r="I46" s="714"/>
      <c r="J46" s="714"/>
      <c r="K46" s="714"/>
      <c r="L46" s="714"/>
      <c r="M46" s="714"/>
      <c r="N46" s="714">
        <f>記入シート!F19</f>
        <v>0</v>
      </c>
      <c r="O46" s="714"/>
      <c r="P46" s="714"/>
      <c r="Q46" s="714"/>
      <c r="R46" s="714">
        <f>記入シート!G19</f>
        <v>0</v>
      </c>
      <c r="S46" s="714"/>
      <c r="T46" s="714"/>
      <c r="U46" s="714"/>
      <c r="V46" s="714"/>
      <c r="W46" s="751"/>
      <c r="X46" s="740"/>
      <c r="Y46" s="756"/>
      <c r="Z46" s="763"/>
      <c r="AA46" s="765"/>
      <c r="AB46" s="765"/>
      <c r="AC46" s="772"/>
      <c r="AD46" s="776"/>
      <c r="AE46" s="765"/>
      <c r="AF46" s="784"/>
      <c r="AG46" s="676"/>
      <c r="AH46" s="676"/>
      <c r="AI46" s="799"/>
      <c r="AJ46" s="799"/>
      <c r="AK46" s="799"/>
      <c r="AL46" s="799"/>
      <c r="AM46" s="799"/>
      <c r="AN46" s="799"/>
      <c r="AO46" s="816"/>
      <c r="AP46" s="676"/>
      <c r="AQ46" s="676"/>
      <c r="AR46" s="676"/>
      <c r="AS46" s="676"/>
      <c r="AT46" s="676"/>
      <c r="AU46" s="676"/>
      <c r="AV46" s="676"/>
      <c r="AW46" s="833"/>
      <c r="AX46" s="676"/>
      <c r="AY46" s="676"/>
      <c r="AZ46" s="676"/>
      <c r="BA46" s="676"/>
      <c r="BF46" s="664" t="s">
        <v>103</v>
      </c>
      <c r="BG46" s="844">
        <v>45</v>
      </c>
    </row>
    <row r="47" spans="2:59" s="664" customFormat="1" ht="16.149999999999999" customHeight="1">
      <c r="B47" s="684"/>
      <c r="C47" s="703" t="s">
        <v>175</v>
      </c>
      <c r="D47" s="715"/>
      <c r="E47" s="715"/>
      <c r="F47" s="715"/>
      <c r="G47" s="715"/>
      <c r="H47" s="715"/>
      <c r="I47" s="715"/>
      <c r="J47" s="715"/>
      <c r="K47" s="715"/>
      <c r="L47" s="715"/>
      <c r="M47" s="715"/>
      <c r="N47" s="715"/>
      <c r="O47" s="715"/>
      <c r="P47" s="715"/>
      <c r="Q47" s="715"/>
      <c r="R47" s="715"/>
      <c r="S47" s="715"/>
      <c r="T47" s="715"/>
      <c r="U47" s="715"/>
      <c r="V47" s="715"/>
      <c r="W47" s="715"/>
      <c r="X47" s="715"/>
      <c r="Y47" s="715"/>
      <c r="Z47" s="715"/>
      <c r="AA47" s="715"/>
      <c r="AB47" s="715"/>
      <c r="AC47" s="715"/>
      <c r="AD47" s="715"/>
      <c r="AE47" s="715"/>
      <c r="AF47" s="785"/>
      <c r="AG47" s="790" t="s">
        <v>211</v>
      </c>
      <c r="AH47" s="793"/>
      <c r="AI47" s="793"/>
      <c r="AJ47" s="802"/>
      <c r="AK47" s="806" t="s">
        <v>19</v>
      </c>
      <c r="AL47" s="809"/>
      <c r="AM47" s="809"/>
      <c r="AN47" s="809"/>
      <c r="AO47" s="809"/>
      <c r="AP47" s="809"/>
      <c r="AQ47" s="821"/>
      <c r="AR47" s="824"/>
      <c r="AS47" s="676"/>
      <c r="AT47" s="676"/>
      <c r="AU47" s="676"/>
      <c r="AV47" s="676"/>
      <c r="AW47" s="833"/>
      <c r="AX47" s="676"/>
      <c r="AY47" s="676"/>
      <c r="AZ47" s="676"/>
      <c r="BA47" s="676"/>
      <c r="BF47" s="664" t="s">
        <v>81</v>
      </c>
      <c r="BG47" s="844">
        <v>46</v>
      </c>
    </row>
    <row r="48" spans="2:59" s="666" customFormat="1" ht="21.65" customHeight="1">
      <c r="B48" s="685"/>
      <c r="C48" s="704" t="str">
        <f>MID(記入シート!G21,1,1)</f>
        <v/>
      </c>
      <c r="D48" s="716" t="str">
        <f>MID(記入シート!G21,2,1)</f>
        <v/>
      </c>
      <c r="E48" s="716" t="str">
        <f>MID(記入シート!G21,3,1)</f>
        <v/>
      </c>
      <c r="F48" s="716" t="str">
        <f>MID(記入シート!G21,4,1)</f>
        <v/>
      </c>
      <c r="G48" s="716" t="str">
        <f>MID(記入シート!G21,5,1)</f>
        <v/>
      </c>
      <c r="H48" s="716" t="str">
        <f>MID(記入シート!G21,6,1)</f>
        <v/>
      </c>
      <c r="I48" s="716" t="str">
        <f>MID(記入シート!G21,7,1)</f>
        <v/>
      </c>
      <c r="J48" s="716" t="str">
        <f>MID(記入シート!G21,8,1)</f>
        <v/>
      </c>
      <c r="K48" s="716" t="str">
        <f>MID(記入シート!G21,9,1)</f>
        <v/>
      </c>
      <c r="L48" s="716" t="str">
        <f>MID(記入シート!G21,10,1)</f>
        <v/>
      </c>
      <c r="M48" s="716" t="str">
        <f>MID(記入シート!G21,11,1)</f>
        <v/>
      </c>
      <c r="N48" s="716" t="str">
        <f>MID(記入シート!G21,12,1)</f>
        <v/>
      </c>
      <c r="O48" s="716" t="str">
        <f>MID(記入シート!G21,13,1)</f>
        <v/>
      </c>
      <c r="P48" s="716" t="str">
        <f>MID(記入シート!G21,14,1)</f>
        <v/>
      </c>
      <c r="Q48" s="716" t="str">
        <f>MID(記入シート!G21,15,1)</f>
        <v/>
      </c>
      <c r="R48" s="716" t="str">
        <f>MID(記入シート!G21,16,1)</f>
        <v/>
      </c>
      <c r="S48" s="716" t="str">
        <f>MID(記入シート!G21,17,1)</f>
        <v/>
      </c>
      <c r="T48" s="716" t="str">
        <f>MID(記入シート!G21,18,1)</f>
        <v/>
      </c>
      <c r="U48" s="716" t="str">
        <f>MID(記入シート!G21,19,1)</f>
        <v/>
      </c>
      <c r="V48" s="716" t="str">
        <f>MID(記入シート!G21,20,1)</f>
        <v/>
      </c>
      <c r="W48" s="716" t="str">
        <f>MID(記入シート!G21,21,1)</f>
        <v/>
      </c>
      <c r="X48" s="716" t="str">
        <f>MID(記入シート!G21,22,1)</f>
        <v/>
      </c>
      <c r="Y48" s="716" t="str">
        <f>MID(記入シート!G21,23,1)</f>
        <v/>
      </c>
      <c r="Z48" s="716" t="str">
        <f>MID(記入シート!G21,24,1)</f>
        <v/>
      </c>
      <c r="AA48" s="716" t="str">
        <f>MID(記入シート!G21,25,1)</f>
        <v/>
      </c>
      <c r="AB48" s="716" t="str">
        <f>MID(記入シート!G21,26,1)</f>
        <v/>
      </c>
      <c r="AC48" s="716" t="str">
        <f>MID(記入シート!G21,27,1)</f>
        <v/>
      </c>
      <c r="AD48" s="716" t="str">
        <f>MID(記入シート!G21,28,1)</f>
        <v/>
      </c>
      <c r="AE48" s="716" t="str">
        <f>MID(記入シート!G21,29,1)</f>
        <v/>
      </c>
      <c r="AF48" s="786" t="str">
        <f>MID(記入シート!G21,30,1)</f>
        <v/>
      </c>
      <c r="AG48" s="791" t="e">
        <f>VLOOKUP(記入シート!E21,BF51:BG53,2,FALSE)</f>
        <v>#N/A</v>
      </c>
      <c r="AH48" s="794"/>
      <c r="AI48" s="794"/>
      <c r="AJ48" s="803"/>
      <c r="AK48" s="807" t="str">
        <f>IF(ISERROR(MID(記入シート!F21,LEN(記入シート!F21)-6,1)),"0",MID(記入シート!F21,LEN(記入シート!F21)-6,1))</f>
        <v>0</v>
      </c>
      <c r="AL48" s="810" t="str">
        <f>IF(ISERROR(MID(記入シート!F21,LEN(記入シート!F21)-5,1)),"0",MID(記入シート!F21,LEN(記入シート!F21)-5,1))</f>
        <v>0</v>
      </c>
      <c r="AM48" s="810" t="e">
        <f>MID(記入シート!F21,LEN(記入シート!F21)-4,1)</f>
        <v>#VALUE!</v>
      </c>
      <c r="AN48" s="810" t="e">
        <f>MID(記入シート!F21,LEN(記入シート!F21)-3,1)</f>
        <v>#VALUE!</v>
      </c>
      <c r="AO48" s="810" t="e">
        <f>MID(記入シート!F21,LEN(記入シート!F21)-2,1)</f>
        <v>#VALUE!</v>
      </c>
      <c r="AP48" s="810" t="e">
        <f>MID(記入シート!F21,LEN(記入シート!F21)-1,1)</f>
        <v>#VALUE!</v>
      </c>
      <c r="AQ48" s="822" t="e">
        <f>MID(記入シート!F21,LEN(記入シート!F21),1)</f>
        <v>#VALUE!</v>
      </c>
      <c r="AR48" s="825"/>
      <c r="AS48" s="827"/>
      <c r="AT48" s="827"/>
      <c r="AU48" s="827"/>
      <c r="AV48" s="827"/>
      <c r="AW48" s="834"/>
      <c r="AX48" s="827"/>
      <c r="AY48" s="827"/>
      <c r="AZ48" s="827"/>
      <c r="BA48" s="827"/>
      <c r="BF48" s="666" t="s">
        <v>7</v>
      </c>
      <c r="BG48" s="846">
        <v>47</v>
      </c>
    </row>
    <row r="49" spans="2:59" s="664" customFormat="1" ht="12" customHeight="1">
      <c r="B49" s="684"/>
      <c r="C49" s="705"/>
      <c r="D49" s="705"/>
      <c r="E49" s="705"/>
      <c r="F49" s="705"/>
      <c r="G49" s="705"/>
      <c r="H49" s="705"/>
      <c r="I49" s="705"/>
      <c r="J49" s="705"/>
      <c r="K49" s="705">
        <v>10</v>
      </c>
      <c r="L49" s="705"/>
      <c r="M49" s="705"/>
      <c r="N49" s="705"/>
      <c r="O49" s="705"/>
      <c r="P49" s="705"/>
      <c r="Q49" s="705"/>
      <c r="R49" s="705"/>
      <c r="S49" s="705"/>
      <c r="T49" s="705"/>
      <c r="U49" s="705">
        <v>20</v>
      </c>
      <c r="V49" s="705"/>
      <c r="W49" s="705"/>
      <c r="X49" s="705"/>
      <c r="Y49" s="705"/>
      <c r="Z49" s="705"/>
      <c r="AA49" s="705"/>
      <c r="AB49" s="705"/>
      <c r="AC49" s="705"/>
      <c r="AD49" s="705"/>
      <c r="AE49" s="705">
        <v>30</v>
      </c>
      <c r="AF49" s="705"/>
      <c r="AG49" s="705"/>
      <c r="AH49" s="705"/>
      <c r="AI49" s="705"/>
      <c r="AJ49" s="705"/>
      <c r="AK49" s="705"/>
      <c r="AL49" s="705"/>
      <c r="AM49" s="676"/>
      <c r="AN49" s="676"/>
      <c r="AO49" s="676"/>
      <c r="AP49" s="676"/>
      <c r="AQ49" s="676"/>
      <c r="AR49" s="676"/>
      <c r="AS49" s="676"/>
      <c r="AT49" s="676"/>
      <c r="AU49" s="676"/>
      <c r="AV49" s="676"/>
      <c r="AW49" s="833"/>
      <c r="AX49" s="676"/>
      <c r="AY49" s="676"/>
      <c r="AZ49" s="676"/>
      <c r="BA49" s="676"/>
    </row>
    <row r="50" spans="2:59" ht="16.149999999999999" customHeight="1">
      <c r="B50" s="683"/>
      <c r="C50" s="700" t="s">
        <v>297</v>
      </c>
      <c r="D50" s="700"/>
      <c r="E50" s="700"/>
      <c r="F50" s="700"/>
      <c r="G50" s="700"/>
      <c r="H50" s="700"/>
      <c r="I50" s="700"/>
      <c r="J50" s="700"/>
      <c r="K50" s="700"/>
      <c r="L50" s="700"/>
      <c r="M50" s="700"/>
      <c r="N50" s="700"/>
      <c r="O50" s="700"/>
      <c r="P50" s="700"/>
      <c r="Q50" s="700"/>
      <c r="R50" s="700"/>
      <c r="S50" s="700"/>
      <c r="T50" s="700"/>
      <c r="U50" s="700"/>
      <c r="V50" s="700"/>
      <c r="W50" s="700"/>
      <c r="X50" s="700"/>
      <c r="Y50" s="700"/>
      <c r="Z50" s="700"/>
      <c r="AA50" s="700"/>
      <c r="AB50" s="700"/>
      <c r="AC50" s="700"/>
      <c r="AD50" s="700"/>
      <c r="AE50" s="700"/>
      <c r="AF50" s="700"/>
      <c r="AG50" s="700"/>
      <c r="AH50" s="700"/>
      <c r="AI50" s="700"/>
      <c r="AJ50" s="700"/>
      <c r="AK50" s="700"/>
      <c r="AL50" s="700"/>
      <c r="AM50" s="700"/>
      <c r="AN50" s="700"/>
      <c r="AO50" s="700"/>
      <c r="AP50" s="700"/>
      <c r="AQ50" s="700"/>
      <c r="AR50" s="700"/>
      <c r="AS50" s="700"/>
      <c r="AT50" s="700"/>
      <c r="AU50" s="700"/>
      <c r="AV50" s="700"/>
      <c r="AW50" s="832"/>
      <c r="AX50" s="668"/>
      <c r="AY50" s="668"/>
      <c r="AZ50" s="668"/>
      <c r="BA50" s="668"/>
      <c r="BF50" s="662" t="s">
        <v>344</v>
      </c>
    </row>
    <row r="51" spans="2:59" ht="12.65" customHeight="1">
      <c r="B51" s="683"/>
      <c r="C51" s="700" t="s">
        <v>158</v>
      </c>
      <c r="D51" s="700"/>
      <c r="E51" s="700"/>
      <c r="F51" s="700"/>
      <c r="G51" s="700"/>
      <c r="H51" s="700"/>
      <c r="I51" s="700"/>
      <c r="J51" s="700"/>
      <c r="K51" s="700"/>
      <c r="L51" s="700"/>
      <c r="M51" s="700"/>
      <c r="N51" s="700"/>
      <c r="O51" s="700"/>
      <c r="P51" s="700"/>
      <c r="Q51" s="700"/>
      <c r="R51" s="700"/>
      <c r="S51" s="700"/>
      <c r="T51" s="700"/>
      <c r="U51" s="700"/>
      <c r="V51" s="700"/>
      <c r="W51" s="700"/>
      <c r="X51" s="700"/>
      <c r="Y51" s="700"/>
      <c r="Z51" s="700"/>
      <c r="AA51" s="700"/>
      <c r="AB51" s="700"/>
      <c r="AC51" s="700"/>
      <c r="AD51" s="700"/>
      <c r="AE51" s="700"/>
      <c r="AF51" s="700"/>
      <c r="AG51" s="700"/>
      <c r="AH51" s="700"/>
      <c r="AI51" s="700"/>
      <c r="AJ51" s="700"/>
      <c r="AK51" s="700"/>
      <c r="AL51" s="700"/>
      <c r="AM51" s="700"/>
      <c r="AN51" s="700"/>
      <c r="AO51" s="700"/>
      <c r="AP51" s="700"/>
      <c r="AQ51" s="700"/>
      <c r="AR51" s="700"/>
      <c r="AS51" s="700"/>
      <c r="AT51" s="700"/>
      <c r="AU51" s="700"/>
      <c r="AV51" s="700"/>
      <c r="AW51" s="832"/>
      <c r="AX51" s="668"/>
      <c r="AY51" s="668"/>
      <c r="AZ51" s="668"/>
      <c r="BA51" s="668"/>
      <c r="BF51" s="662" t="s">
        <v>202</v>
      </c>
      <c r="BG51" s="662">
        <v>1</v>
      </c>
    </row>
    <row r="52" spans="2:59" s="664" customFormat="1" ht="16.149999999999999" customHeight="1">
      <c r="B52" s="684"/>
      <c r="C52" s="677" t="s">
        <v>159</v>
      </c>
      <c r="D52" s="695"/>
      <c r="E52" s="695"/>
      <c r="F52" s="695"/>
      <c r="G52" s="695"/>
      <c r="H52" s="695"/>
      <c r="I52" s="695"/>
      <c r="J52" s="695"/>
      <c r="K52" s="695"/>
      <c r="L52" s="695"/>
      <c r="M52" s="695"/>
      <c r="N52" s="695"/>
      <c r="O52" s="695"/>
      <c r="P52" s="695"/>
      <c r="Q52" s="695"/>
      <c r="R52" s="695"/>
      <c r="S52" s="695"/>
      <c r="T52" s="695"/>
      <c r="U52" s="695"/>
      <c r="V52" s="695"/>
      <c r="W52" s="695"/>
      <c r="X52" s="695"/>
      <c r="Y52" s="754"/>
      <c r="Z52" s="676"/>
      <c r="AA52" s="676"/>
      <c r="AB52" s="676"/>
      <c r="AC52" s="676"/>
      <c r="AD52" s="676"/>
      <c r="AE52" s="676"/>
      <c r="AF52" s="676"/>
      <c r="AG52" s="676"/>
      <c r="AH52" s="676"/>
      <c r="AI52" s="676"/>
      <c r="AJ52" s="676"/>
      <c r="AK52" s="676"/>
      <c r="AL52" s="676"/>
      <c r="AM52" s="676"/>
      <c r="AN52" s="676"/>
      <c r="AO52" s="676"/>
      <c r="AP52" s="676"/>
      <c r="AQ52" s="676"/>
      <c r="AR52" s="676"/>
      <c r="AS52" s="676"/>
      <c r="AT52" s="676"/>
      <c r="AU52" s="676"/>
      <c r="AV52" s="676"/>
      <c r="AW52" s="833"/>
      <c r="AX52" s="676"/>
      <c r="AY52" s="676"/>
      <c r="AZ52" s="676"/>
      <c r="BA52" s="676"/>
      <c r="BF52" s="664" t="s">
        <v>318</v>
      </c>
      <c r="BG52" s="664">
        <v>2</v>
      </c>
    </row>
    <row r="53" spans="2:59" s="664" customFormat="1" ht="16.149999999999999" customHeight="1">
      <c r="B53" s="684"/>
      <c r="C53" s="706"/>
      <c r="D53" s="717"/>
      <c r="E53" s="717"/>
      <c r="F53" s="717"/>
      <c r="G53" s="717"/>
      <c r="H53" s="717"/>
      <c r="I53" s="717"/>
      <c r="J53" s="717"/>
      <c r="K53" s="717"/>
      <c r="L53" s="717"/>
      <c r="M53" s="717"/>
      <c r="N53" s="739" t="s">
        <v>172</v>
      </c>
      <c r="O53" s="739"/>
      <c r="P53" s="739"/>
      <c r="Q53" s="739"/>
      <c r="R53" s="739"/>
      <c r="S53" s="739"/>
      <c r="T53" s="748"/>
      <c r="U53" s="748"/>
      <c r="V53" s="748"/>
      <c r="W53" s="748"/>
      <c r="X53" s="739"/>
      <c r="Y53" s="757"/>
      <c r="Z53" s="762" t="s">
        <v>251</v>
      </c>
      <c r="AA53" s="690"/>
      <c r="AB53" s="690"/>
      <c r="AC53" s="690"/>
      <c r="AD53" s="690"/>
      <c r="AE53" s="690"/>
      <c r="AF53" s="735"/>
      <c r="AG53" s="676"/>
      <c r="AH53" s="676"/>
      <c r="AI53" s="798" t="s">
        <v>303</v>
      </c>
      <c r="AJ53" s="798"/>
      <c r="AK53" s="798"/>
      <c r="AL53" s="798"/>
      <c r="AM53" s="798"/>
      <c r="AN53" s="798"/>
      <c r="AO53" s="817"/>
      <c r="AP53" s="676"/>
      <c r="AQ53" s="676"/>
      <c r="AR53" s="676"/>
      <c r="AS53" s="676"/>
      <c r="AT53" s="676"/>
      <c r="AU53" s="676"/>
      <c r="AV53" s="676"/>
      <c r="AW53" s="833"/>
      <c r="AX53" s="676"/>
      <c r="AY53" s="676"/>
      <c r="AZ53" s="676"/>
      <c r="BA53" s="676"/>
      <c r="BF53" s="664" t="s">
        <v>176</v>
      </c>
      <c r="BG53" s="664">
        <v>7</v>
      </c>
    </row>
    <row r="54" spans="2:59" s="664" customFormat="1" ht="19.149999999999999" customHeight="1">
      <c r="B54" s="684"/>
      <c r="C54" s="707"/>
      <c r="D54" s="718"/>
      <c r="E54" s="718"/>
      <c r="F54" s="718"/>
      <c r="G54" s="718"/>
      <c r="H54" s="718"/>
      <c r="I54" s="718"/>
      <c r="J54" s="718"/>
      <c r="K54" s="718"/>
      <c r="L54" s="718"/>
      <c r="M54" s="718"/>
      <c r="N54" s="740" t="s">
        <v>301</v>
      </c>
      <c r="O54" s="740"/>
      <c r="P54" s="740"/>
      <c r="Q54" s="740"/>
      <c r="R54" s="740"/>
      <c r="S54" s="740"/>
      <c r="T54" s="749"/>
      <c r="U54" s="749"/>
      <c r="V54" s="749"/>
      <c r="W54" s="749"/>
      <c r="X54" s="740" t="s">
        <v>169</v>
      </c>
      <c r="Y54" s="756"/>
      <c r="Z54" s="763"/>
      <c r="AA54" s="765"/>
      <c r="AB54" s="765"/>
      <c r="AC54" s="772"/>
      <c r="AD54" s="776"/>
      <c r="AE54" s="765"/>
      <c r="AF54" s="784"/>
      <c r="AG54" s="676"/>
      <c r="AH54" s="676"/>
      <c r="AI54" s="799"/>
      <c r="AJ54" s="799"/>
      <c r="AK54" s="799"/>
      <c r="AL54" s="799"/>
      <c r="AM54" s="799"/>
      <c r="AN54" s="799"/>
      <c r="AO54" s="816"/>
      <c r="AP54" s="676"/>
      <c r="AQ54" s="676"/>
      <c r="AR54" s="676"/>
      <c r="AS54" s="676"/>
      <c r="AT54" s="676"/>
      <c r="AU54" s="676"/>
      <c r="AV54" s="676"/>
      <c r="AW54" s="833"/>
      <c r="AX54" s="676"/>
      <c r="AY54" s="676"/>
      <c r="AZ54" s="676"/>
      <c r="BA54" s="676"/>
    </row>
    <row r="55" spans="2:59" s="664" customFormat="1" ht="16.149999999999999" customHeight="1">
      <c r="B55" s="684"/>
      <c r="C55" s="703" t="s">
        <v>175</v>
      </c>
      <c r="D55" s="715"/>
      <c r="E55" s="715"/>
      <c r="F55" s="715"/>
      <c r="G55" s="715"/>
      <c r="H55" s="715"/>
      <c r="I55" s="715"/>
      <c r="J55" s="715"/>
      <c r="K55" s="715"/>
      <c r="L55" s="715"/>
      <c r="M55" s="715"/>
      <c r="N55" s="715"/>
      <c r="O55" s="715"/>
      <c r="P55" s="715"/>
      <c r="Q55" s="715"/>
      <c r="R55" s="715"/>
      <c r="S55" s="715"/>
      <c r="T55" s="715"/>
      <c r="U55" s="715"/>
      <c r="V55" s="715"/>
      <c r="W55" s="715"/>
      <c r="X55" s="715"/>
      <c r="Y55" s="715"/>
      <c r="Z55" s="715"/>
      <c r="AA55" s="715"/>
      <c r="AB55" s="715"/>
      <c r="AC55" s="715"/>
      <c r="AD55" s="715"/>
      <c r="AE55" s="715"/>
      <c r="AF55" s="785"/>
      <c r="AG55" s="790" t="s">
        <v>211</v>
      </c>
      <c r="AH55" s="793"/>
      <c r="AI55" s="793"/>
      <c r="AJ55" s="802"/>
      <c r="AK55" s="806" t="s">
        <v>19</v>
      </c>
      <c r="AL55" s="809"/>
      <c r="AM55" s="809"/>
      <c r="AN55" s="809"/>
      <c r="AO55" s="809"/>
      <c r="AP55" s="809"/>
      <c r="AQ55" s="821"/>
      <c r="AR55" s="824"/>
      <c r="AS55" s="676"/>
      <c r="AT55" s="676"/>
      <c r="AU55" s="676"/>
      <c r="AV55" s="676"/>
      <c r="AW55" s="833"/>
      <c r="AX55" s="676"/>
      <c r="AY55" s="676"/>
      <c r="AZ55" s="676"/>
      <c r="BA55" s="676"/>
    </row>
    <row r="56" spans="2:59" s="666" customFormat="1" ht="21.65" customHeight="1">
      <c r="B56" s="686"/>
      <c r="C56" s="708"/>
      <c r="D56" s="719"/>
      <c r="E56" s="719"/>
      <c r="F56" s="719"/>
      <c r="G56" s="719"/>
      <c r="H56" s="719"/>
      <c r="I56" s="719"/>
      <c r="J56" s="719"/>
      <c r="K56" s="719"/>
      <c r="L56" s="719"/>
      <c r="M56" s="719"/>
      <c r="N56" s="719"/>
      <c r="O56" s="719"/>
      <c r="P56" s="719"/>
      <c r="Q56" s="719"/>
      <c r="R56" s="719"/>
      <c r="S56" s="719"/>
      <c r="T56" s="719"/>
      <c r="U56" s="719"/>
      <c r="V56" s="719"/>
      <c r="W56" s="719"/>
      <c r="X56" s="719"/>
      <c r="Y56" s="719"/>
      <c r="Z56" s="719"/>
      <c r="AA56" s="719"/>
      <c r="AB56" s="719"/>
      <c r="AC56" s="719"/>
      <c r="AD56" s="719"/>
      <c r="AE56" s="719"/>
      <c r="AF56" s="787"/>
      <c r="AG56" s="792"/>
      <c r="AH56" s="795"/>
      <c r="AI56" s="795"/>
      <c r="AJ56" s="804"/>
      <c r="AK56" s="808"/>
      <c r="AL56" s="811"/>
      <c r="AM56" s="811"/>
      <c r="AN56" s="811"/>
      <c r="AO56" s="811"/>
      <c r="AP56" s="811"/>
      <c r="AQ56" s="823"/>
      <c r="AR56" s="825"/>
      <c r="AS56" s="827"/>
      <c r="AT56" s="827"/>
      <c r="AU56" s="827"/>
      <c r="AV56" s="827"/>
      <c r="AW56" s="834"/>
      <c r="AX56" s="827"/>
      <c r="AY56" s="827"/>
      <c r="AZ56" s="827"/>
      <c r="BA56" s="827"/>
    </row>
    <row r="57" spans="2:59" s="665" customFormat="1" ht="12" customHeight="1">
      <c r="B57" s="687"/>
      <c r="C57" s="709"/>
      <c r="D57" s="709"/>
      <c r="E57" s="709"/>
      <c r="F57" s="709"/>
      <c r="G57" s="709"/>
      <c r="H57" s="709"/>
      <c r="I57" s="709"/>
      <c r="J57" s="709"/>
      <c r="K57" s="709">
        <v>10</v>
      </c>
      <c r="L57" s="709"/>
      <c r="M57" s="709"/>
      <c r="N57" s="709"/>
      <c r="O57" s="709"/>
      <c r="P57" s="709"/>
      <c r="Q57" s="709"/>
      <c r="R57" s="709"/>
      <c r="S57" s="709"/>
      <c r="T57" s="709"/>
      <c r="U57" s="709">
        <v>20</v>
      </c>
      <c r="V57" s="709"/>
      <c r="W57" s="709"/>
      <c r="X57" s="709"/>
      <c r="Y57" s="709"/>
      <c r="Z57" s="709"/>
      <c r="AA57" s="709"/>
      <c r="AB57" s="709"/>
      <c r="AC57" s="709"/>
      <c r="AD57" s="709"/>
      <c r="AE57" s="709">
        <v>30</v>
      </c>
      <c r="AF57" s="709"/>
      <c r="AG57" s="709"/>
      <c r="AH57" s="709"/>
      <c r="AI57" s="709"/>
      <c r="AJ57" s="709"/>
      <c r="AK57" s="709"/>
      <c r="AL57" s="709"/>
      <c r="AM57" s="812"/>
      <c r="AN57" s="812"/>
      <c r="AO57" s="812"/>
      <c r="AP57" s="812"/>
      <c r="AQ57" s="812"/>
      <c r="AR57" s="812"/>
      <c r="AS57" s="812"/>
      <c r="AT57" s="812"/>
      <c r="AU57" s="812"/>
      <c r="AV57" s="812"/>
      <c r="AW57" s="835"/>
      <c r="AX57" s="788"/>
      <c r="AY57" s="788"/>
      <c r="AZ57" s="788"/>
      <c r="BA57" s="788"/>
      <c r="BF57" s="665"/>
      <c r="BG57" s="665"/>
    </row>
    <row r="58" spans="2:59">
      <c r="B58" s="668"/>
      <c r="C58" s="668"/>
      <c r="D58" s="668"/>
      <c r="E58" s="668"/>
      <c r="F58" s="668"/>
      <c r="G58" s="668"/>
      <c r="H58" s="668"/>
      <c r="I58" s="668"/>
      <c r="J58" s="668"/>
      <c r="K58" s="668"/>
      <c r="L58" s="668"/>
      <c r="M58" s="668"/>
      <c r="N58" s="668"/>
      <c r="O58" s="668"/>
      <c r="P58" s="668"/>
      <c r="Q58" s="668"/>
      <c r="R58" s="668"/>
      <c r="S58" s="668"/>
      <c r="T58" s="668"/>
      <c r="U58" s="668"/>
      <c r="V58" s="668"/>
      <c r="W58" s="668"/>
      <c r="X58" s="668"/>
      <c r="Y58" s="668"/>
      <c r="Z58" s="668"/>
      <c r="AA58" s="668"/>
      <c r="AB58" s="668"/>
      <c r="AC58" s="668"/>
      <c r="AD58" s="668"/>
      <c r="AE58" s="668"/>
      <c r="AF58" s="668"/>
      <c r="AG58" s="668"/>
      <c r="AH58" s="668"/>
      <c r="AI58" s="668"/>
      <c r="AJ58" s="668"/>
      <c r="AK58" s="668"/>
      <c r="AL58" s="668"/>
      <c r="AM58" s="668"/>
      <c r="AN58" s="668"/>
      <c r="AO58" s="668"/>
      <c r="AP58" s="668"/>
      <c r="AQ58" s="668"/>
      <c r="AR58" s="668"/>
      <c r="AS58" s="668"/>
      <c r="AT58" s="668"/>
      <c r="AU58" s="668"/>
      <c r="AV58" s="668"/>
      <c r="AW58" s="668"/>
      <c r="AX58" s="668"/>
      <c r="AY58" s="668"/>
      <c r="AZ58" s="668"/>
      <c r="BA58" s="668"/>
    </row>
    <row r="59" spans="2:59">
      <c r="B59" s="668" t="s">
        <v>214</v>
      </c>
      <c r="C59" s="668"/>
      <c r="D59" s="668"/>
      <c r="E59" s="668"/>
      <c r="F59" s="668"/>
      <c r="G59" s="668"/>
      <c r="H59" s="668"/>
      <c r="I59" s="668"/>
      <c r="J59" s="668"/>
      <c r="K59" s="668"/>
      <c r="L59" s="668"/>
      <c r="M59" s="668"/>
      <c r="N59" s="668"/>
      <c r="O59" s="668"/>
      <c r="P59" s="668"/>
      <c r="Q59" s="668"/>
      <c r="R59" s="668"/>
      <c r="S59" s="668"/>
      <c r="T59" s="668"/>
      <c r="U59" s="668"/>
      <c r="V59" s="668"/>
      <c r="W59" s="668"/>
      <c r="X59" s="668"/>
      <c r="Y59" s="668"/>
      <c r="Z59" s="668"/>
      <c r="AA59" s="668"/>
      <c r="AB59" s="668"/>
      <c r="AC59" s="668"/>
      <c r="AD59" s="668"/>
      <c r="AE59" s="668"/>
      <c r="AF59" s="668"/>
      <c r="AG59" s="668"/>
      <c r="AH59" s="668"/>
      <c r="AI59" s="668"/>
      <c r="AJ59" s="668"/>
      <c r="AK59" s="668"/>
      <c r="AL59" s="668"/>
      <c r="AM59" s="668"/>
      <c r="AN59" s="668"/>
      <c r="AO59" s="668"/>
      <c r="AP59" s="668"/>
      <c r="AQ59" s="668"/>
      <c r="AR59" s="668"/>
      <c r="AS59" s="668"/>
      <c r="AT59" s="668"/>
      <c r="AU59" s="668"/>
      <c r="AV59" s="668"/>
      <c r="AW59" s="668"/>
      <c r="AX59" s="668"/>
      <c r="AY59" s="668"/>
      <c r="AZ59" s="668"/>
      <c r="BA59" s="668"/>
    </row>
    <row r="60" spans="2:59">
      <c r="B60" s="668" t="s">
        <v>200</v>
      </c>
      <c r="C60" s="668"/>
      <c r="D60" s="668"/>
      <c r="E60" s="668"/>
      <c r="F60" s="668"/>
      <c r="G60" s="668"/>
      <c r="H60" s="668"/>
      <c r="I60" s="668"/>
      <c r="J60" s="668"/>
      <c r="K60" s="668"/>
      <c r="L60" s="668"/>
      <c r="M60" s="668"/>
      <c r="N60" s="668"/>
      <c r="O60" s="668"/>
      <c r="P60" s="668"/>
      <c r="Q60" s="668"/>
      <c r="R60" s="668"/>
      <c r="S60" s="668"/>
      <c r="T60" s="668"/>
      <c r="U60" s="668"/>
      <c r="V60" s="668"/>
      <c r="W60" s="668"/>
      <c r="X60" s="668"/>
      <c r="Y60" s="668"/>
      <c r="Z60" s="668"/>
      <c r="AA60" s="668"/>
      <c r="AB60" s="668"/>
      <c r="AC60" s="668"/>
      <c r="AD60" s="668"/>
      <c r="AE60" s="668"/>
      <c r="AF60" s="668"/>
      <c r="AG60" s="668"/>
      <c r="AH60" s="668"/>
      <c r="AI60" s="668"/>
      <c r="AJ60" s="668"/>
      <c r="AK60" s="668"/>
      <c r="AL60" s="668"/>
      <c r="AM60" s="668"/>
      <c r="AN60" s="668"/>
      <c r="AO60" s="668"/>
      <c r="AP60" s="668"/>
      <c r="AQ60" s="668"/>
      <c r="AR60" s="668"/>
      <c r="AS60" s="668"/>
      <c r="AT60" s="668"/>
      <c r="AU60" s="668"/>
      <c r="AV60" s="668"/>
      <c r="AW60" s="668"/>
      <c r="AX60" s="668"/>
      <c r="AY60" s="668"/>
      <c r="AZ60" s="668"/>
      <c r="BA60" s="668"/>
    </row>
    <row r="61" spans="2:59">
      <c r="B61" s="668" t="s">
        <v>79</v>
      </c>
    </row>
    <row r="62" spans="2:59" ht="21" customHeight="1">
      <c r="B62" s="688" t="s">
        <v>45</v>
      </c>
      <c r="C62" s="710" t="s">
        <v>299</v>
      </c>
      <c r="D62" s="720"/>
      <c r="E62" s="720"/>
      <c r="F62" s="720"/>
      <c r="G62" s="720"/>
      <c r="H62" s="720"/>
      <c r="I62" s="720"/>
      <c r="J62" s="720"/>
      <c r="K62" s="720"/>
      <c r="L62" s="720"/>
      <c r="M62" s="720"/>
      <c r="N62" s="720"/>
      <c r="O62" s="720"/>
      <c r="P62" s="720"/>
      <c r="Q62" s="720"/>
      <c r="R62" s="720"/>
      <c r="S62" s="720"/>
      <c r="T62" s="720"/>
      <c r="U62" s="720"/>
      <c r="V62" s="720"/>
      <c r="W62" s="720"/>
      <c r="X62" s="720"/>
      <c r="Y62" s="720"/>
      <c r="Z62" s="720"/>
      <c r="AA62" s="720"/>
      <c r="AB62" s="720"/>
      <c r="AC62" s="720"/>
      <c r="AD62" s="720"/>
      <c r="AE62" s="720"/>
      <c r="AF62" s="720"/>
      <c r="AG62" s="720"/>
      <c r="AH62" s="720"/>
      <c r="AI62" s="720"/>
      <c r="AJ62" s="720"/>
      <c r="AK62" s="720"/>
      <c r="AL62" s="720"/>
      <c r="AM62" s="720"/>
      <c r="AN62" s="720"/>
      <c r="AO62" s="720"/>
      <c r="AP62" s="720"/>
      <c r="AQ62" s="720"/>
      <c r="AR62" s="720"/>
      <c r="AS62" s="720"/>
      <c r="AT62" s="720"/>
      <c r="AU62" s="720"/>
      <c r="AV62" s="720"/>
      <c r="AW62" s="720"/>
      <c r="AX62" s="720"/>
      <c r="AY62" s="668"/>
      <c r="AZ62" s="668"/>
      <c r="BA62" s="668"/>
    </row>
  </sheetData>
  <sheetProtection password="83E8" sheet="1" objects="1" scenarios="1"/>
  <mergeCells count="211">
    <mergeCell ref="F2:AW2"/>
    <mergeCell ref="AO3:AX3"/>
    <mergeCell ref="AF6:BA6"/>
    <mergeCell ref="AF12:AR12"/>
    <mergeCell ref="B17:K17"/>
    <mergeCell ref="L17:M17"/>
    <mergeCell ref="O17:P17"/>
    <mergeCell ref="N18:P18"/>
    <mergeCell ref="AC18:AO18"/>
    <mergeCell ref="B19:C19"/>
    <mergeCell ref="D19:E19"/>
    <mergeCell ref="F19:G19"/>
    <mergeCell ref="H19:I19"/>
    <mergeCell ref="J19:K19"/>
    <mergeCell ref="L19:M19"/>
    <mergeCell ref="N19:O19"/>
    <mergeCell ref="P19:Q19"/>
    <mergeCell ref="R19:S19"/>
    <mergeCell ref="T19:U19"/>
    <mergeCell ref="V19:W19"/>
    <mergeCell ref="X19:Y19"/>
    <mergeCell ref="Z19:AA19"/>
    <mergeCell ref="AB19:AC19"/>
    <mergeCell ref="AD19:AE19"/>
    <mergeCell ref="AF19:AG19"/>
    <mergeCell ref="AH19:AI19"/>
    <mergeCell ref="AJ19:AK19"/>
    <mergeCell ref="AL19:AM19"/>
    <mergeCell ref="AN19:AO19"/>
    <mergeCell ref="AP19:AQ19"/>
    <mergeCell ref="AR19:AS19"/>
    <mergeCell ref="AT19:AU19"/>
    <mergeCell ref="AV19:AW19"/>
    <mergeCell ref="AZ19:BA19"/>
    <mergeCell ref="B21:AW21"/>
    <mergeCell ref="B22:C22"/>
    <mergeCell ref="D22:E22"/>
    <mergeCell ref="F22:G22"/>
    <mergeCell ref="H22:I22"/>
    <mergeCell ref="J22:K22"/>
    <mergeCell ref="L22:M22"/>
    <mergeCell ref="N22:O22"/>
    <mergeCell ref="P22:Q22"/>
    <mergeCell ref="R22:S22"/>
    <mergeCell ref="T22:U22"/>
    <mergeCell ref="V22:W22"/>
    <mergeCell ref="X22:Y22"/>
    <mergeCell ref="Z22:AA22"/>
    <mergeCell ref="AB22:AC22"/>
    <mergeCell ref="AD22:AE22"/>
    <mergeCell ref="AF22:AG22"/>
    <mergeCell ref="AH22:AI22"/>
    <mergeCell ref="AJ22:AK22"/>
    <mergeCell ref="AL22:AM22"/>
    <mergeCell ref="AN22:AO22"/>
    <mergeCell ref="AP22:AQ22"/>
    <mergeCell ref="AR22:AS22"/>
    <mergeCell ref="AT22:AU22"/>
    <mergeCell ref="AV22:AW22"/>
    <mergeCell ref="B24:AY24"/>
    <mergeCell ref="B25:C25"/>
    <mergeCell ref="D25:E25"/>
    <mergeCell ref="F25:G25"/>
    <mergeCell ref="H25:I25"/>
    <mergeCell ref="J25:K25"/>
    <mergeCell ref="L25:M25"/>
    <mergeCell ref="N25:O25"/>
    <mergeCell ref="P25:Q25"/>
    <mergeCell ref="R25:S25"/>
    <mergeCell ref="T25:U25"/>
    <mergeCell ref="V25:W25"/>
    <mergeCell ref="X25:Y25"/>
    <mergeCell ref="Z25:AA25"/>
    <mergeCell ref="AB25:AC25"/>
    <mergeCell ref="AD25:AE25"/>
    <mergeCell ref="AF25:AG25"/>
    <mergeCell ref="AH25:AI25"/>
    <mergeCell ref="AJ25:AK25"/>
    <mergeCell ref="AL25:AM25"/>
    <mergeCell ref="AN25:AO25"/>
    <mergeCell ref="AP25:AQ25"/>
    <mergeCell ref="AR25:AS25"/>
    <mergeCell ref="AT25:AU25"/>
    <mergeCell ref="AV25:AW25"/>
    <mergeCell ref="AX25:AY25"/>
    <mergeCell ref="AZ25:BA25"/>
    <mergeCell ref="B27:AY27"/>
    <mergeCell ref="B29:E29"/>
    <mergeCell ref="AD29:AI29"/>
    <mergeCell ref="AJ29:AO29"/>
    <mergeCell ref="B30:C30"/>
    <mergeCell ref="D30:E30"/>
    <mergeCell ref="F30:G30"/>
    <mergeCell ref="H30:I30"/>
    <mergeCell ref="J30:Y30"/>
    <mergeCell ref="Z30:AC30"/>
    <mergeCell ref="AD30:AE30"/>
    <mergeCell ref="AF30:AG30"/>
    <mergeCell ref="AH30:AI30"/>
    <mergeCell ref="AJ30:AK30"/>
    <mergeCell ref="AL30:AM30"/>
    <mergeCell ref="AN30:AO30"/>
    <mergeCell ref="B33:BA33"/>
    <mergeCell ref="B34:C34"/>
    <mergeCell ref="D34:E34"/>
    <mergeCell ref="F34:G34"/>
    <mergeCell ref="H34:I34"/>
    <mergeCell ref="J34:K34"/>
    <mergeCell ref="L34:M34"/>
    <mergeCell ref="N34:O34"/>
    <mergeCell ref="P34:Q34"/>
    <mergeCell ref="R34:S34"/>
    <mergeCell ref="T34:U34"/>
    <mergeCell ref="V34:W34"/>
    <mergeCell ref="X34:Y34"/>
    <mergeCell ref="Z34:AA34"/>
    <mergeCell ref="AB34:AC34"/>
    <mergeCell ref="AD34:AE34"/>
    <mergeCell ref="AF34:AG34"/>
    <mergeCell ref="AH34:AI34"/>
    <mergeCell ref="AJ34:AK34"/>
    <mergeCell ref="AL34:AM34"/>
    <mergeCell ref="AN34:AO34"/>
    <mergeCell ref="AP34:AQ34"/>
    <mergeCell ref="AR34:AS34"/>
    <mergeCell ref="AT34:AU34"/>
    <mergeCell ref="AV34:AW34"/>
    <mergeCell ref="AX34:AY34"/>
    <mergeCell ref="AZ34:BA34"/>
    <mergeCell ref="B36:BA36"/>
    <mergeCell ref="B37:C37"/>
    <mergeCell ref="D37:E37"/>
    <mergeCell ref="F37:G37"/>
    <mergeCell ref="H37:I37"/>
    <mergeCell ref="J37:K37"/>
    <mergeCell ref="L37:M37"/>
    <mergeCell ref="N37:O37"/>
    <mergeCell ref="P37:Q37"/>
    <mergeCell ref="R37:S37"/>
    <mergeCell ref="T37:U37"/>
    <mergeCell ref="V37:W37"/>
    <mergeCell ref="X37:Y37"/>
    <mergeCell ref="Z37:AA37"/>
    <mergeCell ref="AB37:AC37"/>
    <mergeCell ref="AD37:AE37"/>
    <mergeCell ref="AF37:AG37"/>
    <mergeCell ref="AH37:AI37"/>
    <mergeCell ref="AJ37:AK37"/>
    <mergeCell ref="AL37:AM37"/>
    <mergeCell ref="AN37:AO37"/>
    <mergeCell ref="AP37:AQ37"/>
    <mergeCell ref="AR37:AS37"/>
    <mergeCell ref="AT37:AU37"/>
    <mergeCell ref="AV37:AW37"/>
    <mergeCell ref="AX37:AY37"/>
    <mergeCell ref="AZ37:BA37"/>
    <mergeCell ref="B39:BA39"/>
    <mergeCell ref="C44:Y44"/>
    <mergeCell ref="C45:M45"/>
    <mergeCell ref="N45:Q45"/>
    <mergeCell ref="R45:W45"/>
    <mergeCell ref="Z45:AF45"/>
    <mergeCell ref="C46:M46"/>
    <mergeCell ref="N46:Q46"/>
    <mergeCell ref="R46:W46"/>
    <mergeCell ref="C47:AF47"/>
    <mergeCell ref="AG47:AJ47"/>
    <mergeCell ref="AK47:AQ47"/>
    <mergeCell ref="AG48:AJ48"/>
    <mergeCell ref="C49:D49"/>
    <mergeCell ref="E49:F49"/>
    <mergeCell ref="G49:H49"/>
    <mergeCell ref="I49:J49"/>
    <mergeCell ref="K49:L49"/>
    <mergeCell ref="M49:N49"/>
    <mergeCell ref="O49:P49"/>
    <mergeCell ref="Q49:R49"/>
    <mergeCell ref="S49:T49"/>
    <mergeCell ref="U49:V49"/>
    <mergeCell ref="W49:X49"/>
    <mergeCell ref="Y49:Z49"/>
    <mergeCell ref="AA49:AB49"/>
    <mergeCell ref="AC49:AD49"/>
    <mergeCell ref="AE49:AF49"/>
    <mergeCell ref="AG49:AH49"/>
    <mergeCell ref="C52:Y52"/>
    <mergeCell ref="Z53:AF53"/>
    <mergeCell ref="C55:AF55"/>
    <mergeCell ref="AG55:AJ55"/>
    <mergeCell ref="AK55:AQ55"/>
    <mergeCell ref="AG56:AJ56"/>
    <mergeCell ref="C57:D57"/>
    <mergeCell ref="E57:F57"/>
    <mergeCell ref="G57:H57"/>
    <mergeCell ref="I57:J57"/>
    <mergeCell ref="K57:L57"/>
    <mergeCell ref="M57:N57"/>
    <mergeCell ref="O57:P57"/>
    <mergeCell ref="Q57:R57"/>
    <mergeCell ref="S57:T57"/>
    <mergeCell ref="U57:V57"/>
    <mergeCell ref="W57:X57"/>
    <mergeCell ref="Y57:Z57"/>
    <mergeCell ref="AA57:AB57"/>
    <mergeCell ref="AC57:AD57"/>
    <mergeCell ref="AE57:AF57"/>
    <mergeCell ref="C62:AX62"/>
    <mergeCell ref="AI45:AO46"/>
    <mergeCell ref="C53:M54"/>
    <mergeCell ref="T53:W54"/>
    <mergeCell ref="AI53:AO54"/>
  </mergeCells>
  <phoneticPr fontId="22"/>
  <dataValidations count="1">
    <dataValidation type="list" allowBlank="1" showDropDown="0" showInputMessage="1" showErrorMessage="1" sqref="AG56:AJ56">
      <formula1>$BG$51:$BG$53</formula1>
    </dataValidation>
  </dataValidations>
  <pageMargins left="0.59055118110236227" right="0" top="0.39370078740157483" bottom="0.39370078740157483" header="0" footer="0"/>
  <pageSetup paperSize="9" scale="76" fitToWidth="1" fitToHeight="1" orientation="portrait" usePrinterDefaults="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0"/>
  </sheetPr>
  <dimension ref="A3:AJ29"/>
  <sheetViews>
    <sheetView showZeros="0" view="pageBreakPreview" zoomScaleSheetLayoutView="100" workbookViewId="0"/>
  </sheetViews>
  <sheetFormatPr defaultColWidth="9" defaultRowHeight="14.25"/>
  <cols>
    <col min="1" max="1" width="9" style="397" bestFit="1" customWidth="0"/>
    <col min="2" max="2" width="5.25" style="398" customWidth="1"/>
    <col min="3" max="3" width="6.5" style="398" customWidth="1"/>
    <col min="4" max="4" width="5.75" style="398" customWidth="1"/>
    <col min="5" max="5" width="6.75" style="398" customWidth="1"/>
    <col min="6" max="6" width="5" style="398" customWidth="1"/>
    <col min="7" max="7" width="5.08203125" style="398" customWidth="1"/>
    <col min="8" max="8" width="10.08203125" style="398" customWidth="1"/>
    <col min="9" max="9" width="9.58203125" style="398" customWidth="1"/>
    <col min="10" max="10" width="4.5" style="398" customWidth="1"/>
    <col min="11" max="11" width="3.75" style="398" customWidth="1"/>
    <col min="12" max="12" width="5" style="398" customWidth="1"/>
    <col min="13" max="13" width="5.33203125" style="398" customWidth="1"/>
    <col min="14" max="14" width="5.5" style="398" customWidth="1"/>
    <col min="15" max="15" width="4.33203125" style="398" customWidth="1"/>
    <col min="16" max="16" width="5" style="398" customWidth="1"/>
    <col min="17" max="17" width="5.33203125" style="398" customWidth="1"/>
    <col min="18" max="18" width="9" style="398" bestFit="1" customWidth="0"/>
    <col min="19" max="16384" width="9" style="397"/>
  </cols>
  <sheetData>
    <row r="3" spans="1:36" ht="20.149999999999999" customHeight="1">
      <c r="A3" s="6"/>
      <c r="B3" s="400" t="s">
        <v>233</v>
      </c>
      <c r="C3" s="402"/>
      <c r="D3" s="402"/>
      <c r="E3" s="402"/>
      <c r="F3" s="402"/>
      <c r="K3" s="425"/>
      <c r="L3" s="425"/>
      <c r="M3" s="425"/>
      <c r="N3" s="425"/>
      <c r="O3" s="424"/>
      <c r="P3" s="424"/>
    </row>
    <row r="4" spans="1:36" ht="20.149999999999999" customHeight="1">
      <c r="A4" s="6"/>
      <c r="B4" s="401"/>
      <c r="C4" s="401"/>
      <c r="D4" s="401"/>
      <c r="E4" s="401"/>
      <c r="F4" s="401"/>
      <c r="H4" s="403"/>
      <c r="K4" s="421"/>
      <c r="L4" s="429"/>
      <c r="M4" s="429"/>
      <c r="N4" s="429"/>
      <c r="O4" s="429"/>
      <c r="P4" s="429"/>
      <c r="Q4" s="429"/>
    </row>
    <row r="5" spans="1:36" ht="20.149999999999999" customHeight="1">
      <c r="B5" s="402"/>
      <c r="C5" s="402"/>
      <c r="D5" s="402"/>
      <c r="E5" s="402"/>
      <c r="F5" s="402"/>
      <c r="G5" s="402"/>
      <c r="H5" s="403" t="s">
        <v>346</v>
      </c>
      <c r="I5" s="402"/>
      <c r="J5" s="402"/>
      <c r="K5" s="402"/>
      <c r="L5" s="402"/>
      <c r="M5" s="402"/>
    </row>
    <row r="6" spans="1:36" ht="20.149999999999999" customHeight="1">
      <c r="B6" s="402"/>
      <c r="C6" s="402"/>
      <c r="D6" s="402"/>
      <c r="E6" s="402"/>
      <c r="F6" s="402"/>
      <c r="G6" s="402"/>
      <c r="H6" s="403"/>
      <c r="I6" s="402"/>
      <c r="J6" s="402"/>
      <c r="K6" s="402"/>
      <c r="L6" s="402"/>
      <c r="M6" s="402"/>
    </row>
    <row r="7" spans="1:36" ht="20.149999999999999" customHeight="1">
      <c r="A7" s="399"/>
      <c r="B7" s="403"/>
      <c r="C7" s="406"/>
      <c r="D7" s="406"/>
      <c r="E7" s="406"/>
      <c r="F7" s="403"/>
      <c r="G7" s="403"/>
      <c r="H7" s="422"/>
      <c r="I7" s="403"/>
      <c r="J7" s="403"/>
      <c r="K7" s="403"/>
      <c r="L7" s="430"/>
      <c r="M7" s="430"/>
      <c r="N7" s="431">
        <f>記入シート!F54</f>
        <v>0</v>
      </c>
      <c r="O7" s="431"/>
      <c r="P7" s="431"/>
      <c r="Q7" s="431"/>
    </row>
    <row r="8" spans="1:36" ht="20.149999999999999" customHeight="1">
      <c r="A8" s="399"/>
      <c r="B8" s="403"/>
      <c r="C8" s="406"/>
      <c r="D8" s="406"/>
      <c r="E8" s="406"/>
      <c r="F8" s="403"/>
      <c r="G8" s="403"/>
      <c r="H8" s="422"/>
      <c r="I8" s="403"/>
      <c r="J8" s="403"/>
      <c r="K8" s="403"/>
      <c r="L8" s="429"/>
      <c r="M8" s="429"/>
      <c r="N8" s="429"/>
      <c r="O8" s="429"/>
      <c r="P8" s="429"/>
      <c r="Q8" s="429"/>
    </row>
    <row r="9" spans="1:36" ht="20.149999999999999" customHeight="1">
      <c r="A9" s="399"/>
      <c r="B9" s="398" t="s">
        <v>423</v>
      </c>
      <c r="C9" s="405"/>
      <c r="D9" s="847"/>
      <c r="E9" s="416"/>
      <c r="F9" s="414"/>
      <c r="I9" s="416"/>
      <c r="J9" s="424"/>
      <c r="K9" s="424"/>
      <c r="L9" s="424"/>
      <c r="M9" s="424"/>
      <c r="N9" s="424"/>
      <c r="O9" s="424"/>
      <c r="P9" s="424"/>
    </row>
    <row r="10" spans="1:36" ht="43.5" customHeight="1">
      <c r="A10" s="399"/>
      <c r="C10" s="405"/>
      <c r="E10" s="416"/>
      <c r="F10" s="416"/>
      <c r="J10" s="848"/>
      <c r="K10" s="416" t="s">
        <v>421</v>
      </c>
      <c r="L10" s="426" t="str">
        <f>記入シート!F7&amp;記入シート!G7&amp;記入シート!E9&amp;記入シート!F9&amp;記入シート!G9</f>
        <v/>
      </c>
      <c r="M10" s="426"/>
      <c r="N10" s="426"/>
      <c r="O10" s="426"/>
      <c r="P10" s="426"/>
      <c r="Q10" s="426"/>
    </row>
    <row r="11" spans="1:36" ht="20.149999999999999" customHeight="1">
      <c r="K11" s="416" t="s">
        <v>328</v>
      </c>
      <c r="L11" s="427">
        <f>記入シート!E11</f>
        <v>0</v>
      </c>
      <c r="M11" s="427"/>
      <c r="N11" s="427"/>
      <c r="O11" s="427"/>
      <c r="P11" s="427"/>
      <c r="Q11" s="427"/>
    </row>
    <row r="12" spans="1:36" ht="20.149999999999999" customHeight="1"/>
    <row r="13" spans="1:36" ht="19.5" customHeight="1">
      <c r="B13" s="398" t="str">
        <f>" 　 "&amp;TEXT(記入シート!F56,"ggge年m月d日")&amp;"付け"&amp;記入シート!F55&amp;"により補助金の交付の決定を受けた省エネ住宅新築等事業が完了し"</f>
        <v xml:space="preserve"> 　 明治33年1月0日付けにより補助金の交付の決定を受けた省エネ住宅新築等事業が完了し</v>
      </c>
      <c r="C13" s="408"/>
      <c r="D13" s="408"/>
      <c r="E13" s="408"/>
      <c r="F13" s="418"/>
      <c r="G13" s="402"/>
      <c r="H13" s="402"/>
      <c r="S13" s="433"/>
      <c r="T13" s="433"/>
      <c r="AJ13" s="217"/>
    </row>
    <row r="14" spans="1:36" ht="19.5" customHeight="1">
      <c r="B14" s="398" t="s">
        <v>387</v>
      </c>
      <c r="D14" s="413"/>
      <c r="E14" s="413"/>
      <c r="F14" s="413"/>
      <c r="G14" s="413"/>
      <c r="H14" s="413"/>
      <c r="I14" s="413"/>
      <c r="J14" s="413"/>
      <c r="K14" s="413"/>
      <c r="L14" s="413"/>
      <c r="M14" s="413"/>
      <c r="N14" s="413"/>
      <c r="O14" s="413"/>
      <c r="P14" s="413"/>
      <c r="Q14" s="413"/>
      <c r="R14" s="413"/>
      <c r="W14" s="434"/>
      <c r="X14" s="434"/>
      <c r="Y14" s="434"/>
      <c r="Z14" s="434"/>
      <c r="AA14" s="434"/>
      <c r="AB14" s="434"/>
      <c r="AC14" s="434"/>
      <c r="AD14" s="434"/>
      <c r="AE14" s="434"/>
      <c r="AF14" s="434"/>
      <c r="AG14" s="434"/>
      <c r="AJ14" s="217"/>
    </row>
    <row r="15" spans="1:36" ht="16.5" customHeight="1"/>
    <row r="16" spans="1:36" ht="20.149999999999999" customHeight="1">
      <c r="D16" s="403"/>
      <c r="E16" s="403"/>
      <c r="F16" s="403"/>
      <c r="G16" s="403"/>
      <c r="H16" s="403"/>
      <c r="I16" s="403"/>
      <c r="J16" s="403"/>
      <c r="K16" s="403"/>
      <c r="L16" s="403"/>
      <c r="M16" s="403"/>
      <c r="N16" s="403"/>
      <c r="O16" s="403"/>
    </row>
    <row r="17" spans="3:18" ht="24" customHeight="1">
      <c r="C17" s="439"/>
      <c r="D17" s="439"/>
      <c r="E17" s="439"/>
      <c r="F17" s="439"/>
      <c r="G17" s="439"/>
      <c r="H17" s="439"/>
      <c r="I17" s="439"/>
      <c r="J17" s="439"/>
      <c r="K17" s="439"/>
      <c r="L17" s="439"/>
      <c r="M17" s="439"/>
      <c r="N17" s="439"/>
      <c r="O17" s="439"/>
      <c r="P17" s="439"/>
      <c r="Q17" s="439"/>
    </row>
    <row r="18" spans="3:18" ht="22.5" customHeight="1">
      <c r="C18" s="439"/>
      <c r="D18" s="439"/>
      <c r="E18" s="439"/>
      <c r="F18" s="439"/>
      <c r="G18" s="439"/>
      <c r="H18" s="439"/>
      <c r="I18" s="439"/>
      <c r="J18" s="439"/>
      <c r="K18" s="439"/>
      <c r="L18" s="439"/>
      <c r="M18" s="439"/>
      <c r="N18" s="439"/>
      <c r="O18" s="439"/>
      <c r="P18" s="439"/>
      <c r="Q18" s="439"/>
    </row>
    <row r="19" spans="3:18" ht="20.149999999999999" customHeight="1">
      <c r="C19" s="439"/>
      <c r="D19" s="439"/>
      <c r="E19" s="439"/>
      <c r="F19" s="439"/>
      <c r="G19" s="439"/>
      <c r="H19" s="439"/>
      <c r="I19" s="439"/>
      <c r="J19" s="439"/>
      <c r="K19" s="439"/>
      <c r="L19" s="439"/>
      <c r="M19" s="439"/>
      <c r="N19" s="439"/>
      <c r="O19" s="439"/>
      <c r="P19" s="439"/>
      <c r="Q19" s="439"/>
    </row>
    <row r="20" spans="3:18" ht="20.149999999999999" customHeight="1">
      <c r="C20" s="405"/>
      <c r="G20" s="402"/>
      <c r="H20" s="402"/>
      <c r="I20" s="402"/>
      <c r="J20" s="402"/>
      <c r="K20" s="402"/>
      <c r="L20" s="402"/>
      <c r="M20" s="402"/>
      <c r="N20" s="402"/>
      <c r="O20" s="402"/>
      <c r="P20" s="402"/>
      <c r="Q20" s="402"/>
      <c r="R20" s="402"/>
    </row>
    <row r="21" spans="3:18" ht="20.149999999999999" customHeight="1">
      <c r="C21" s="410"/>
      <c r="G21" s="421"/>
      <c r="H21" s="421"/>
      <c r="I21" s="421"/>
    </row>
    <row r="22" spans="3:18" ht="20.149999999999999" customHeight="1">
      <c r="C22" s="411"/>
    </row>
    <row r="23" spans="3:18" ht="20.149999999999999" customHeight="1">
      <c r="C23" s="411"/>
    </row>
    <row r="24" spans="3:18" ht="20.149999999999999" customHeight="1">
      <c r="C24" s="412"/>
    </row>
    <row r="25" spans="3:18" ht="20.149999999999999" customHeight="1"/>
    <row r="26" spans="3:18" ht="20.149999999999999" customHeight="1"/>
    <row r="27" spans="3:18" ht="20.149999999999999" customHeight="1"/>
    <row r="28" spans="3:18" ht="20.149999999999999" customHeight="1"/>
    <row r="29" spans="3:18" ht="20.149999999999999" customHeight="1">
      <c r="E29" s="417"/>
    </row>
    <row r="30" spans="3:18" ht="20.149999999999999" customHeight="1"/>
    <row r="31" spans="3:18" ht="20.149999999999999" customHeight="1"/>
    <row r="32" spans="3:18" ht="20.149999999999999" customHeight="1"/>
    <row r="33" ht="20.149999999999999" customHeight="1"/>
    <row r="34" ht="20.149999999999999" customHeight="1"/>
    <row r="35" ht="20.149999999999999" customHeight="1"/>
    <row r="36" ht="20.149999999999999" customHeight="1"/>
    <row r="37" ht="20.149999999999999" customHeight="1"/>
    <row r="38" ht="20.149999999999999" customHeight="1"/>
    <row r="39" ht="20.149999999999999" customHeight="1"/>
    <row r="40" ht="20.149999999999999" customHeight="1"/>
    <row r="41" ht="27.75" customHeight="1"/>
  </sheetData>
  <sheetProtection password="83E8" sheet="1" objects="1" scenarios="1"/>
  <mergeCells count="8">
    <mergeCell ref="K3:N3"/>
    <mergeCell ref="L4:Q4"/>
    <mergeCell ref="C7:E7"/>
    <mergeCell ref="N7:Q7"/>
    <mergeCell ref="J9:P9"/>
    <mergeCell ref="L10:Q10"/>
    <mergeCell ref="L11:Q11"/>
    <mergeCell ref="W14:AG14"/>
  </mergeCells>
  <phoneticPr fontId="22"/>
  <pageMargins left="0.56000000000000005" right="0.47" top="1" bottom="1" header="0.51200000000000001" footer="0.51200000000000001"/>
  <pageSetup paperSize="9" scale="91" fitToWidth="1" fitToHeight="1" orientation="portrait" usePrinterDefaults="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3:AJ29"/>
  <sheetViews>
    <sheetView showZeros="0" view="pageBreakPreview" zoomScaleSheetLayoutView="100" workbookViewId="0"/>
  </sheetViews>
  <sheetFormatPr defaultRowHeight="14.25"/>
  <cols>
    <col min="1" max="1" width="9" style="397" bestFit="1" customWidth="1"/>
    <col min="2" max="2" width="5.25" style="398" customWidth="1"/>
    <col min="3" max="3" width="6.5" style="398" customWidth="1"/>
    <col min="4" max="4" width="5.75" style="398" customWidth="1"/>
    <col min="5" max="5" width="6.75" style="398" customWidth="1"/>
    <col min="6" max="6" width="5" style="398" customWidth="1"/>
    <col min="7" max="7" width="5.125" style="398" customWidth="1"/>
    <col min="8" max="8" width="10.125" style="398" customWidth="1"/>
    <col min="9" max="9" width="9" style="398" bestFit="1" customWidth="1"/>
    <col min="10" max="10" width="5.875" style="398" customWidth="1"/>
    <col min="11" max="11" width="4.25" style="398" customWidth="1"/>
    <col min="12" max="12" width="4.875" style="398" customWidth="1"/>
    <col min="13" max="13" width="4.625" style="398" customWidth="1"/>
    <col min="14" max="14" width="5.375" style="398" customWidth="1"/>
    <col min="15" max="15" width="4.25" style="398" customWidth="1"/>
    <col min="16" max="17" width="5.5" style="398" customWidth="1"/>
    <col min="18" max="18" width="9" style="398" bestFit="1" customWidth="1"/>
    <col min="19" max="20" width="9" style="398" customWidth="1"/>
    <col min="21" max="16384" width="9" style="397" customWidth="1"/>
  </cols>
  <sheetData>
    <row r="3" spans="1:36" ht="20.100000000000001" customHeight="1">
      <c r="A3" s="6"/>
      <c r="B3" s="400" t="s">
        <v>428</v>
      </c>
      <c r="C3" s="402"/>
      <c r="D3" s="402"/>
      <c r="E3" s="402"/>
      <c r="F3" s="402"/>
      <c r="K3" s="402"/>
      <c r="L3" s="402"/>
      <c r="M3" s="402"/>
      <c r="N3" s="402"/>
      <c r="O3" s="424"/>
      <c r="P3" s="424"/>
    </row>
    <row r="4" spans="1:36" ht="20.100000000000001" customHeight="1">
      <c r="A4" s="6"/>
      <c r="B4" s="401"/>
      <c r="C4" s="401"/>
      <c r="D4" s="401"/>
      <c r="E4" s="401"/>
      <c r="F4" s="401"/>
      <c r="H4" s="403"/>
      <c r="K4" s="421"/>
      <c r="L4" s="408"/>
      <c r="M4" s="408"/>
      <c r="N4" s="852">
        <f>記入シート!G54</f>
        <v>0</v>
      </c>
      <c r="O4" s="852"/>
      <c r="P4" s="852"/>
      <c r="Q4" s="852"/>
    </row>
    <row r="5" spans="1:36" ht="20.100000000000001" customHeight="1">
      <c r="B5" s="402"/>
      <c r="C5" s="402"/>
      <c r="D5" s="402"/>
      <c r="E5" s="402"/>
      <c r="F5" s="402"/>
      <c r="G5" s="402"/>
      <c r="H5" s="403" t="s">
        <v>296</v>
      </c>
      <c r="I5" s="402"/>
      <c r="J5" s="402"/>
      <c r="K5" s="402"/>
      <c r="L5" s="402"/>
      <c r="M5" s="402"/>
    </row>
    <row r="6" spans="1:36" ht="20.100000000000001" customHeight="1">
      <c r="B6" s="402"/>
      <c r="C6" s="402"/>
      <c r="D6" s="402"/>
      <c r="E6" s="402"/>
      <c r="F6" s="402"/>
      <c r="G6" s="402"/>
      <c r="H6" s="403"/>
      <c r="I6" s="402"/>
      <c r="J6" s="402"/>
      <c r="K6" s="402"/>
      <c r="L6" s="402"/>
      <c r="M6" s="402"/>
    </row>
    <row r="7" spans="1:36" ht="20.100000000000001" customHeight="1">
      <c r="A7" s="399"/>
      <c r="B7" s="403"/>
      <c r="C7" s="406"/>
      <c r="D7" s="406"/>
      <c r="E7" s="406"/>
      <c r="F7" s="403"/>
      <c r="G7" s="403"/>
      <c r="H7" s="422"/>
      <c r="I7" s="403"/>
      <c r="J7" s="403"/>
      <c r="K7" s="403"/>
      <c r="L7" s="408"/>
      <c r="M7" s="408"/>
      <c r="N7" s="852"/>
      <c r="O7" s="852"/>
      <c r="P7" s="852"/>
      <c r="Q7" s="852"/>
    </row>
    <row r="8" spans="1:36" ht="20.100000000000001" customHeight="1">
      <c r="A8" s="399"/>
      <c r="B8" s="403"/>
      <c r="C8" s="406"/>
      <c r="D8" s="406"/>
      <c r="E8" s="406"/>
      <c r="F8" s="403"/>
      <c r="G8" s="403"/>
      <c r="H8" s="422"/>
      <c r="I8" s="403"/>
      <c r="J8" s="403"/>
      <c r="K8" s="403"/>
      <c r="L8" s="429"/>
      <c r="M8" s="429"/>
      <c r="N8" s="429"/>
      <c r="O8" s="429"/>
      <c r="P8" s="429"/>
      <c r="Q8" s="429"/>
    </row>
    <row r="9" spans="1:36" ht="20.100000000000001" customHeight="1">
      <c r="A9" s="399"/>
      <c r="B9" s="398" t="s">
        <v>431</v>
      </c>
      <c r="C9" s="405"/>
      <c r="E9" s="416"/>
      <c r="F9" s="416"/>
      <c r="I9" s="416"/>
      <c r="J9" s="424"/>
      <c r="K9" s="424"/>
      <c r="L9" s="424"/>
      <c r="M9" s="424"/>
      <c r="N9" s="424"/>
      <c r="O9" s="424"/>
      <c r="P9" s="424"/>
    </row>
    <row r="10" spans="1:36" ht="46.5" customHeight="1">
      <c r="A10" s="399"/>
      <c r="C10" s="405"/>
      <c r="E10" s="416"/>
      <c r="F10" s="416"/>
      <c r="J10" s="416"/>
      <c r="K10" s="416" t="s">
        <v>421</v>
      </c>
      <c r="L10" s="850" t="str">
        <f>記入シート!F7&amp;記入シート!G7&amp;記入シート!E9&amp;記入シート!F9&amp;記入シート!G9</f>
        <v/>
      </c>
      <c r="M10" s="850"/>
      <c r="N10" s="850"/>
      <c r="O10" s="850"/>
      <c r="P10" s="850"/>
      <c r="Q10" s="850"/>
    </row>
    <row r="11" spans="1:36" ht="20.100000000000001" customHeight="1">
      <c r="J11" s="416"/>
      <c r="K11" s="416" t="s">
        <v>328</v>
      </c>
      <c r="L11" s="851">
        <f>記入シート!E11</f>
        <v>0</v>
      </c>
      <c r="M11" s="851"/>
      <c r="N11" s="851"/>
      <c r="O11" s="851"/>
      <c r="P11" s="851"/>
      <c r="Q11" s="851"/>
    </row>
    <row r="12" spans="1:36" ht="20.100000000000001" customHeight="1"/>
    <row r="13" spans="1:36" ht="19.5" customHeight="1">
      <c r="B13" s="398" t="str">
        <f>"　　"&amp;TEXT(記入シート!G56,"ggge年m月d日")&amp;"付け"&amp;記入シート!G55&amp;"により補助金の交付の決定を受けた省エネ住宅新築等事業の計画を"</f>
        <v>　　明治33年1月0日付けにより補助金の交付の決定を受けた省エネ住宅新築等事業の計画を</v>
      </c>
      <c r="C13" s="408"/>
      <c r="D13" s="408"/>
      <c r="E13" s="408"/>
      <c r="F13" s="418"/>
      <c r="G13" s="402"/>
      <c r="H13" s="402"/>
      <c r="S13" s="413"/>
      <c r="T13" s="413"/>
      <c r="AJ13" s="217"/>
    </row>
    <row r="14" spans="1:36" ht="19.5" customHeight="1">
      <c r="B14" s="398" t="s">
        <v>386</v>
      </c>
      <c r="D14" s="413"/>
      <c r="E14" s="413"/>
      <c r="F14" s="413"/>
      <c r="G14" s="413"/>
      <c r="H14" s="413"/>
      <c r="I14" s="413"/>
      <c r="J14" s="413"/>
      <c r="K14" s="413"/>
      <c r="L14" s="413"/>
      <c r="M14" s="413"/>
      <c r="N14" s="413"/>
      <c r="O14" s="413"/>
      <c r="P14" s="413"/>
      <c r="Q14" s="413"/>
      <c r="R14" s="413"/>
      <c r="W14" s="434"/>
      <c r="X14" s="434"/>
      <c r="Y14" s="434"/>
      <c r="Z14" s="434"/>
      <c r="AA14" s="434"/>
      <c r="AB14" s="434"/>
      <c r="AC14" s="434"/>
      <c r="AD14" s="434"/>
      <c r="AE14" s="434"/>
      <c r="AF14" s="434"/>
      <c r="AG14" s="434"/>
      <c r="AJ14" s="217"/>
    </row>
    <row r="15" spans="1:36" ht="16.5" customHeight="1"/>
    <row r="16" spans="1:36" ht="20.100000000000001" customHeight="1">
      <c r="D16" s="403"/>
      <c r="E16" s="403"/>
      <c r="F16" s="403"/>
      <c r="G16" s="403"/>
      <c r="H16" s="403"/>
      <c r="I16" s="403"/>
      <c r="J16" s="403"/>
      <c r="K16" s="403"/>
      <c r="L16" s="403"/>
      <c r="M16" s="403"/>
      <c r="N16" s="403"/>
      <c r="O16" s="403"/>
    </row>
    <row r="17" spans="2:18" ht="24" customHeight="1">
      <c r="B17" s="398" t="s">
        <v>429</v>
      </c>
      <c r="D17" s="439"/>
      <c r="E17" s="439"/>
      <c r="F17" s="439"/>
      <c r="G17" s="439"/>
      <c r="H17" s="439"/>
      <c r="I17" s="439"/>
      <c r="J17" s="439"/>
      <c r="K17" s="439"/>
      <c r="L17" s="439"/>
      <c r="M17" s="439"/>
      <c r="N17" s="439"/>
      <c r="O17" s="439"/>
      <c r="P17" s="439"/>
      <c r="Q17" s="439"/>
    </row>
    <row r="18" spans="2:18" ht="22.5" customHeight="1">
      <c r="C18" s="849">
        <f>記入シート!D78</f>
        <v>0</v>
      </c>
      <c r="D18" s="849"/>
      <c r="E18" s="849"/>
      <c r="F18" s="849"/>
      <c r="G18" s="849"/>
      <c r="H18" s="849"/>
      <c r="I18" s="849"/>
      <c r="J18" s="849"/>
      <c r="K18" s="849"/>
      <c r="L18" s="849"/>
      <c r="M18" s="849"/>
      <c r="N18" s="849"/>
      <c r="O18" s="849"/>
      <c r="P18" s="439"/>
      <c r="Q18" s="439"/>
    </row>
    <row r="19" spans="2:18" ht="20.100000000000001" customHeight="1">
      <c r="C19" s="849"/>
      <c r="D19" s="849"/>
      <c r="E19" s="849"/>
      <c r="F19" s="849"/>
      <c r="G19" s="849"/>
      <c r="H19" s="849"/>
      <c r="I19" s="849"/>
      <c r="J19" s="849"/>
      <c r="K19" s="849"/>
      <c r="L19" s="849"/>
      <c r="M19" s="849"/>
      <c r="N19" s="849"/>
      <c r="O19" s="849"/>
      <c r="P19" s="439"/>
      <c r="Q19" s="439"/>
    </row>
    <row r="20" spans="2:18" ht="20.100000000000001" customHeight="1">
      <c r="C20" s="849"/>
      <c r="D20" s="849"/>
      <c r="E20" s="849"/>
      <c r="F20" s="849"/>
      <c r="G20" s="849"/>
      <c r="H20" s="849"/>
      <c r="I20" s="849"/>
      <c r="J20" s="849"/>
      <c r="K20" s="849"/>
      <c r="L20" s="849"/>
      <c r="M20" s="849"/>
      <c r="N20" s="849"/>
      <c r="O20" s="849"/>
      <c r="P20" s="402"/>
      <c r="Q20" s="402"/>
      <c r="R20" s="402"/>
    </row>
    <row r="21" spans="2:18" ht="20.100000000000001" customHeight="1">
      <c r="C21" s="410"/>
      <c r="G21" s="421"/>
      <c r="H21" s="421"/>
      <c r="I21" s="421"/>
    </row>
    <row r="22" spans="2:18" ht="20.100000000000001" customHeight="1">
      <c r="B22" s="398" t="s">
        <v>430</v>
      </c>
      <c r="C22" s="411"/>
    </row>
    <row r="23" spans="2:18" ht="20.100000000000001" customHeight="1">
      <c r="C23" s="849">
        <f>記入シート!D81</f>
        <v>0</v>
      </c>
      <c r="D23" s="849"/>
      <c r="E23" s="849"/>
      <c r="F23" s="849"/>
      <c r="G23" s="849"/>
      <c r="H23" s="849"/>
      <c r="I23" s="849"/>
      <c r="J23" s="849"/>
      <c r="K23" s="849"/>
      <c r="L23" s="849"/>
      <c r="M23" s="849"/>
      <c r="N23" s="849"/>
      <c r="O23" s="849"/>
    </row>
    <row r="24" spans="2:18" ht="20.100000000000001" customHeight="1">
      <c r="C24" s="849"/>
      <c r="D24" s="849"/>
      <c r="E24" s="849"/>
      <c r="F24" s="849"/>
      <c r="G24" s="849"/>
      <c r="H24" s="849"/>
      <c r="I24" s="849"/>
      <c r="J24" s="849"/>
      <c r="K24" s="849"/>
      <c r="L24" s="849"/>
      <c r="M24" s="849"/>
      <c r="N24" s="849"/>
      <c r="O24" s="849"/>
    </row>
    <row r="25" spans="2:18" ht="20.100000000000001" customHeight="1">
      <c r="C25" s="849"/>
      <c r="D25" s="849"/>
      <c r="E25" s="849"/>
      <c r="F25" s="849"/>
      <c r="G25" s="849"/>
      <c r="H25" s="849"/>
      <c r="I25" s="849"/>
      <c r="J25" s="849"/>
      <c r="K25" s="849"/>
      <c r="L25" s="849"/>
      <c r="M25" s="849"/>
      <c r="N25" s="849"/>
      <c r="O25" s="849"/>
    </row>
    <row r="26" spans="2:18" ht="20.100000000000001" customHeight="1"/>
    <row r="27" spans="2:18" ht="20.100000000000001" customHeight="1"/>
    <row r="28" spans="2:18" ht="20.100000000000001" customHeight="1"/>
    <row r="29" spans="2:18" ht="20.100000000000001" customHeight="1">
      <c r="E29" s="417"/>
    </row>
    <row r="30" spans="2:18" ht="20.100000000000001" customHeight="1"/>
    <row r="31" spans="2:18" ht="20.100000000000001" customHeight="1"/>
    <row r="32" spans="2:18"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7.75" customHeight="1"/>
  </sheetData>
  <sheetProtection password="83E8" sheet="1" objects="1" scenarios="1"/>
  <mergeCells count="9">
    <mergeCell ref="N4:Q4"/>
    <mergeCell ref="C7:E7"/>
    <mergeCell ref="N7:Q7"/>
    <mergeCell ref="J9:P9"/>
    <mergeCell ref="L10:Q10"/>
    <mergeCell ref="L11:Q11"/>
    <mergeCell ref="W14:AG14"/>
    <mergeCell ref="C18:O20"/>
    <mergeCell ref="C23:O25"/>
  </mergeCells>
  <phoneticPr fontId="22"/>
  <pageMargins left="0.56000000000000005" right="0.47" top="1" bottom="1" header="0.51200000000000001" footer="0.51200000000000001"/>
  <pageSetup paperSize="9" scale="90"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2:V10"/>
  <sheetViews>
    <sheetView view="pageBreakPreview" zoomScale="85" zoomScaleNormal="70" zoomScaleSheetLayoutView="85" workbookViewId="0">
      <selection activeCell="X10" sqref="X10"/>
    </sheetView>
  </sheetViews>
  <sheetFormatPr defaultColWidth="9" defaultRowHeight="14.25"/>
  <cols>
    <col min="1" max="2" width="6.25" style="228" hidden="1" customWidth="1"/>
    <col min="3" max="3" width="6.58203125" style="229" customWidth="1"/>
    <col min="4" max="4" width="9.83203125" style="229" customWidth="1"/>
    <col min="5" max="5" width="20.25" style="230" customWidth="1"/>
    <col min="6" max="6" width="16.83203125" style="230" customWidth="1"/>
    <col min="7" max="7" width="15.83203125" style="229" customWidth="1"/>
    <col min="8" max="8" width="11.75" style="229" customWidth="1"/>
    <col min="9" max="9" width="11.08203125" bestFit="1" customWidth="1"/>
    <col min="10" max="10" width="4.58203125" bestFit="1" customWidth="1"/>
    <col min="11" max="12" width="9" style="1"/>
    <col min="13" max="13" width="18.75" style="1" hidden="1" bestFit="1" customWidth="1"/>
    <col min="14" max="14" width="16" style="1" hidden="1" bestFit="1" customWidth="1"/>
    <col min="15" max="15" width="18" style="1" hidden="1" bestFit="1" customWidth="1"/>
    <col min="16" max="17" width="9" style="228" hidden="1" customWidth="1"/>
    <col min="18" max="18" width="9" style="1" hidden="1" customWidth="1"/>
    <col min="19" max="19" width="9" style="228" hidden="1" customWidth="1"/>
    <col min="20" max="20" width="9.5" style="231" hidden="1" bestFit="1" customWidth="1"/>
    <col min="21" max="21" width="18.75" style="231" hidden="1" bestFit="1" customWidth="1"/>
    <col min="22" max="22" width="16" style="231" hidden="1" bestFit="1" customWidth="1"/>
    <col min="23" max="16384" width="9" style="228"/>
  </cols>
  <sheetData>
    <row r="2" spans="1:22" ht="18.75">
      <c r="C2" s="232"/>
      <c r="D2" s="235"/>
      <c r="M2" s="1" t="s">
        <v>356</v>
      </c>
      <c r="T2" s="231" t="s">
        <v>89</v>
      </c>
    </row>
    <row r="3" spans="1:22" ht="41.25" customHeight="1">
      <c r="C3" s="113" t="s">
        <v>368</v>
      </c>
      <c r="D3" s="113"/>
      <c r="G3" s="245" t="s">
        <v>160</v>
      </c>
      <c r="H3" s="249" t="s">
        <v>359</v>
      </c>
      <c r="M3" s="221" t="s">
        <v>42</v>
      </c>
      <c r="N3" s="221" t="s">
        <v>238</v>
      </c>
      <c r="O3" s="251" t="s">
        <v>6</v>
      </c>
      <c r="T3" s="54" t="s">
        <v>42</v>
      </c>
      <c r="U3" s="54" t="s">
        <v>238</v>
      </c>
      <c r="V3" s="252" t="s">
        <v>6</v>
      </c>
    </row>
    <row r="4" spans="1:22" ht="36" customHeight="1">
      <c r="A4" s="228">
        <f>IF(G4="○",1,0)</f>
        <v>0</v>
      </c>
      <c r="B4" s="228">
        <f>IF(H4="○",1,0)</f>
        <v>0</v>
      </c>
      <c r="C4" s="233" t="s">
        <v>248</v>
      </c>
      <c r="D4" s="236" t="s">
        <v>367</v>
      </c>
      <c r="E4" s="238"/>
      <c r="F4" s="243"/>
      <c r="G4" s="246"/>
      <c r="H4" s="250"/>
      <c r="M4" s="221">
        <v>1</v>
      </c>
      <c r="N4" s="221" t="str">
        <f>IF(記入シート!F27="○",記入シート!E27,IF(記入シート!F26="○",記入シート!E26,"・エラー"))</f>
        <v>・エラー</v>
      </c>
      <c r="O4" s="221"/>
      <c r="T4" s="54"/>
      <c r="U4" s="252"/>
      <c r="V4" s="252"/>
    </row>
    <row r="5" spans="1:22" ht="36" customHeight="1">
      <c r="A5" s="228" t="e">
        <f>IF(G5="○",#REF!+1,#REF!)</f>
        <v>#REF!</v>
      </c>
      <c r="B5" s="228" t="e">
        <f>IF(H5="○",#REF!+1,#REF!)</f>
        <v>#REF!</v>
      </c>
      <c r="C5" s="234"/>
      <c r="D5" s="237" t="s">
        <v>64</v>
      </c>
      <c r="E5" s="239"/>
      <c r="F5" s="244"/>
      <c r="G5" s="247"/>
      <c r="H5" s="250"/>
      <c r="M5" s="221">
        <v>2</v>
      </c>
      <c r="N5" s="221" t="str">
        <f>IF(ISERROR(IF(VLOOKUP(M5,A:G,4,FALSE)=0,"",VLOOKUP(M5,A:G,4,FALSE))),"",IF(VLOOKUP(M5,A:G,4,FALSE)=0,"",VLOOKUP(M5,A:G,4,FALSE)))</f>
        <v/>
      </c>
      <c r="O5" s="221" t="str">
        <f>IF(ISERROR(IF(VLOOKUP(M5,A:G,5,FALSE)=0,"",VLOOKUP(M5,A:G,5,FALSE))),"",IF(VLOOKUP(M5,A:G,5,FALSE)=0,"",VLOOKUP(M5,A:G,5,FALSE)))</f>
        <v/>
      </c>
      <c r="T5" s="54">
        <v>2</v>
      </c>
      <c r="U5" s="252" t="str">
        <f>IF(ISERROR(IF(VLOOKUP(T5,B:H,3,FALSE)=0,"",VLOOKUP(T5,B:H,3,FALSE))),"",IF(VLOOKUP(T5,B:H,3,FALSE)=0,"",VLOOKUP(T5,B:H,3,FALSE)))</f>
        <v/>
      </c>
      <c r="V5" s="252" t="str">
        <f>IF(ISERROR(IF(VLOOKUP(T5,B:H,4,FALSE)=0,"",VLOOKUP(T5,B:H,4,FALSE))),"",IF(VLOOKUP(T5,B:H,4,FALSE)=0,"",VLOOKUP(T5,B:H,4,FALSE)))</f>
        <v/>
      </c>
    </row>
    <row r="6" spans="1:22" ht="25" customHeight="1">
      <c r="D6" s="235"/>
      <c r="E6" s="240"/>
      <c r="F6" s="240"/>
      <c r="G6" s="240"/>
      <c r="H6" s="241"/>
      <c r="M6" s="221">
        <v>17</v>
      </c>
      <c r="N6" s="221" t="str">
        <f>IF(ISERROR(IF(VLOOKUP(M6,A:G,4,FALSE)=0,"",VLOOKUP(M6,A:G,4,FALSE))),"",IF(VLOOKUP(M6,A:G,4,FALSE)=0,"",VLOOKUP(M6,A:G,4,FALSE)))</f>
        <v/>
      </c>
      <c r="O6" s="221" t="str">
        <f>IF(ISERROR(IF(VLOOKUP(M6,A:G,5,FALSE)=0,"",VLOOKUP(M6,A:G,5,FALSE))),"",IF(VLOOKUP(M6,A:G,5,FALSE)=0,"",VLOOKUP(M6,A:G,5,FALSE)))</f>
        <v/>
      </c>
      <c r="T6" s="54">
        <v>17</v>
      </c>
      <c r="U6" s="252" t="str">
        <f>IF(ISERROR(IF(VLOOKUP(T6,B:H,3,FALSE)=0,"",VLOOKUP(T6,B:H,3,FALSE))),"",IF(VLOOKUP(T6,B:H,3,FALSE)=0,"",VLOOKUP(T6,B:H,3,FALSE)))</f>
        <v/>
      </c>
      <c r="V6" s="252" t="str">
        <f>IF(ISERROR(IF(VLOOKUP(T6,B:H,4,FALSE)=0,"",VLOOKUP(T6,B:H,4,FALSE))),"",IF(VLOOKUP(T6,B:H,4,FALSE)=0,"",VLOOKUP(T6,B:H,4,FALSE)))</f>
        <v/>
      </c>
    </row>
    <row r="7" spans="1:22">
      <c r="E7" s="241"/>
      <c r="F7" s="241"/>
      <c r="G7" s="241"/>
      <c r="H7" s="241"/>
    </row>
    <row r="8" spans="1:22" ht="25" customHeight="1">
      <c r="E8" s="242"/>
      <c r="F8" s="242"/>
      <c r="G8" s="248"/>
      <c r="H8" s="248"/>
    </row>
    <row r="9" spans="1:22" ht="25" customHeight="1">
      <c r="N9" s="1" t="s">
        <v>396</v>
      </c>
    </row>
    <row r="10" spans="1:22">
      <c r="N10" s="1" t="s">
        <v>22</v>
      </c>
    </row>
  </sheetData>
  <sheetProtection password="83E8" sheet="1" objects="1" scenarios="1"/>
  <mergeCells count="4">
    <mergeCell ref="D4:F4"/>
    <mergeCell ref="D5:F5"/>
    <mergeCell ref="E7:G7"/>
    <mergeCell ref="C4:C5"/>
  </mergeCells>
  <phoneticPr fontId="22" type="Hiragana"/>
  <dataValidations count="1">
    <dataValidation type="list" allowBlank="1" showDropDown="0" showInputMessage="1" showErrorMessage="1" sqref="G4:H5">
      <formula1>"○"</formula1>
    </dataValidation>
  </dataValidations>
  <pageMargins left="0.78740157480314943" right="0.78740157480314943" top="0.98425196850393681" bottom="0.98425196850393681" header="0.51181102362204722" footer="0.51181102362204722"/>
  <pageSetup paperSize="9" scale="64" fitToWidth="1" fitToHeight="1" orientation="landscape" usePrinterDefaults="1" r:id="rId1"/>
  <extLst>
    <ext xmlns:x14="http://schemas.microsoft.com/office/spreadsheetml/2009/9/main" uri="{78C0D931-6437-407d-A8EE-F0AAD7539E65}">
      <x14:conditionalFormattings>
        <x14:conditionalFormatting xmlns:xm="http://schemas.microsoft.com/office/excel/2006/main">
          <x14:cfRule type="expression" priority="2" id="{EDFC8EE4-699A-4E2A-B21E-0A67C073C1BF}">
            <xm:f>記入シート!$E$5="変更承認申請"</xm:f>
            <x14:dxf>
              <fill>
                <patternFill>
                  <bgColor theme="0"/>
                </patternFill>
              </fill>
            </x14:dxf>
          </x14:cfRule>
          <xm:sqref>H4:H5</xm:sqref>
        </x14:conditionalFormatting>
        <x14:conditionalFormatting xmlns:xm="http://schemas.microsoft.com/office/excel/2006/main">
          <x14:cfRule type="expression" priority="1" id="{5F985F6C-8B24-4202-90CB-4414A73A0669}">
            <xm:f>記入シート!$E$5="変更承認申請"</xm:f>
            <x14:dxf>
              <fill>
                <patternFill>
                  <bgColor theme="0"/>
                </patternFill>
              </fill>
            </x14:dxf>
          </x14:cfRule>
          <xm:sqref>H3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70C0"/>
  </sheetPr>
  <dimension ref="A1:T114"/>
  <sheetViews>
    <sheetView view="pageBreakPreview" zoomScale="85" zoomScaleSheetLayoutView="85" workbookViewId="0"/>
  </sheetViews>
  <sheetFormatPr defaultRowHeight="18.75"/>
  <cols>
    <col min="1" max="1" width="2" style="253" customWidth="1"/>
    <col min="2" max="2" width="8.203125e-002" style="13" customWidth="1"/>
    <col min="3" max="3" width="4.75" style="13" customWidth="1"/>
    <col min="4" max="4" width="25.25" style="193" customWidth="1"/>
    <col min="5" max="5" width="25.125" style="108" customWidth="1"/>
    <col min="6" max="6" width="25.125" style="149" customWidth="1"/>
    <col min="7" max="7" width="26.25" style="13" customWidth="1"/>
    <col min="8" max="8" width="12.375" style="193" hidden="1" customWidth="1"/>
    <col min="9" max="9" width="6.125" style="203" customWidth="1"/>
    <col min="10" max="10" width="6.125" style="203" hidden="1" customWidth="1"/>
    <col min="11" max="11" width="5.5" style="203" hidden="1" customWidth="1"/>
    <col min="12" max="12" width="50.75" style="193" customWidth="1"/>
    <col min="13" max="13" width="6.5" style="193" customWidth="1"/>
    <col min="14" max="14" width="10.75" style="13" hidden="1" customWidth="1"/>
    <col min="15" max="15" width="13" style="13" hidden="1" bestFit="1" customWidth="1"/>
    <col min="16" max="17" width="9" style="13" hidden="1" customWidth="1"/>
    <col min="18" max="18" width="12.25" style="13" hidden="1" customWidth="1"/>
    <col min="19" max="20" width="9" style="253" hidden="1" customWidth="1"/>
    <col min="21" max="16384" width="9" style="253" customWidth="1"/>
  </cols>
  <sheetData>
    <row r="1" spans="1:20">
      <c r="D1" s="266"/>
      <c r="F1" s="311"/>
      <c r="N1" s="1"/>
      <c r="O1" s="1"/>
      <c r="P1" s="1"/>
      <c r="Q1" s="1"/>
      <c r="R1" s="1"/>
      <c r="S1" s="6"/>
      <c r="T1" s="6"/>
    </row>
    <row r="2" spans="1:20">
      <c r="D2" s="266"/>
      <c r="F2" s="148"/>
      <c r="G2" s="328"/>
      <c r="N2" s="1"/>
      <c r="O2" s="1" t="str">
        <f>IF(I76&gt;0,"記載ミスが有ります。チェック欄及び右の条件を確認の上修正してください。","提出OK")</f>
        <v>記載ミスが有ります。チェック欄及び右の条件を確認の上修正してください。</v>
      </c>
      <c r="P2" s="1"/>
      <c r="Q2" s="1"/>
      <c r="R2" s="1"/>
      <c r="S2" s="6"/>
      <c r="T2" s="6"/>
    </row>
    <row r="3" spans="1:20">
      <c r="C3" s="256"/>
      <c r="D3" s="266"/>
      <c r="F3" s="148"/>
      <c r="G3" s="328"/>
      <c r="M3" s="365"/>
      <c r="N3" s="1"/>
      <c r="O3" s="1" t="s">
        <v>4</v>
      </c>
      <c r="P3" s="1" t="s">
        <v>58</v>
      </c>
      <c r="Q3" s="1"/>
      <c r="R3" s="1"/>
      <c r="S3" s="6"/>
      <c r="T3" s="6"/>
    </row>
    <row r="4" spans="1:20" s="254" customFormat="1" ht="29.25" customHeight="1">
      <c r="A4" s="253"/>
      <c r="B4" s="13"/>
      <c r="C4" s="257"/>
      <c r="D4" s="267"/>
      <c r="E4" s="108"/>
      <c r="F4" s="149"/>
      <c r="G4" s="13"/>
      <c r="H4" s="193"/>
      <c r="I4" s="194" t="s">
        <v>16</v>
      </c>
      <c r="J4" s="204"/>
      <c r="K4" s="205"/>
      <c r="L4" s="304" t="s">
        <v>88</v>
      </c>
      <c r="M4" s="192"/>
      <c r="N4" s="2"/>
      <c r="O4" s="2" t="s">
        <v>20</v>
      </c>
      <c r="P4" s="2" t="s">
        <v>228</v>
      </c>
      <c r="Q4" s="2"/>
      <c r="R4" s="2"/>
      <c r="S4" s="7"/>
      <c r="T4" s="7"/>
    </row>
    <row r="5" spans="1:20" ht="29.25">
      <c r="D5" s="34" t="s">
        <v>41</v>
      </c>
      <c r="E5" s="274" t="s">
        <v>4</v>
      </c>
      <c r="F5" s="312" t="s">
        <v>288</v>
      </c>
      <c r="G5" s="329" t="s">
        <v>442</v>
      </c>
      <c r="I5" s="355" t="s">
        <v>4</v>
      </c>
      <c r="J5" s="287" t="s">
        <v>20</v>
      </c>
      <c r="K5" s="363"/>
      <c r="L5" s="364"/>
      <c r="M5" s="192"/>
      <c r="N5" s="1"/>
      <c r="O5" s="1" t="s">
        <v>23</v>
      </c>
      <c r="P5" s="1"/>
      <c r="Q5" s="1"/>
      <c r="R5" s="1"/>
      <c r="S5" s="6"/>
      <c r="T5" s="6"/>
    </row>
    <row r="6" spans="1:20" ht="19.5" customHeight="1">
      <c r="A6" s="254"/>
      <c r="B6" s="193"/>
      <c r="C6" s="14" t="s">
        <v>252</v>
      </c>
      <c r="D6" s="35" t="s">
        <v>3</v>
      </c>
      <c r="E6" s="275" t="s">
        <v>5</v>
      </c>
      <c r="F6" s="313" t="s">
        <v>115</v>
      </c>
      <c r="G6" s="330" t="s">
        <v>231</v>
      </c>
      <c r="H6" s="187" t="str">
        <v>要綱様式第1号</v>
      </c>
      <c r="I6" s="356"/>
      <c r="J6" s="195"/>
      <c r="K6" s="195"/>
      <c r="L6" s="129"/>
      <c r="N6" s="1"/>
      <c r="O6" s="1"/>
      <c r="P6" s="1"/>
      <c r="Q6" s="1"/>
      <c r="R6" s="1"/>
      <c r="S6" s="6"/>
      <c r="T6" s="6"/>
    </row>
    <row r="7" spans="1:20" ht="19.5" customHeight="1">
      <c r="C7" s="15"/>
      <c r="D7" s="36"/>
      <c r="E7" s="276">
        <v>4208601</v>
      </c>
      <c r="F7" s="288" t="s">
        <v>39</v>
      </c>
      <c r="G7" s="331" t="s">
        <v>339</v>
      </c>
      <c r="H7" s="187" t="str">
        <v>要綱様式第1号</v>
      </c>
      <c r="I7" s="357" t="str">
        <f>IF(G7="","×",IF(F7="","×",IF(E7="","×","○")))</f>
        <v>○</v>
      </c>
      <c r="J7" s="196" t="str">
        <f>IF(F7&gt;"","○","×")</f>
        <v>○</v>
      </c>
      <c r="K7" s="196" t="str">
        <f>IF(G7&gt;"","○","×")</f>
        <v>○</v>
      </c>
      <c r="L7" s="167" t="s">
        <v>31</v>
      </c>
      <c r="M7" s="192"/>
      <c r="N7" s="1"/>
      <c r="O7" s="1"/>
      <c r="P7" s="1"/>
      <c r="Q7" s="1"/>
      <c r="R7" s="1"/>
      <c r="S7" s="6"/>
      <c r="T7" s="6"/>
    </row>
    <row r="8" spans="1:20" ht="19.5" customHeight="1">
      <c r="C8" s="15"/>
      <c r="D8" s="36"/>
      <c r="E8" s="277" t="s">
        <v>112</v>
      </c>
      <c r="F8" s="314" t="s">
        <v>275</v>
      </c>
      <c r="G8" s="332" t="s">
        <v>109</v>
      </c>
      <c r="H8" s="187"/>
      <c r="I8" s="357"/>
      <c r="J8" s="196"/>
      <c r="K8" s="196"/>
      <c r="L8" s="167"/>
      <c r="M8" s="192"/>
      <c r="N8" s="1"/>
      <c r="O8" s="1"/>
      <c r="P8" s="1"/>
      <c r="Q8" s="1"/>
      <c r="R8" s="1"/>
      <c r="S8" s="6"/>
      <c r="T8" s="6"/>
    </row>
    <row r="9" spans="1:20" ht="19.5" customHeight="1">
      <c r="C9" s="15"/>
      <c r="D9" s="37"/>
      <c r="E9" s="278" t="s">
        <v>392</v>
      </c>
      <c r="F9" s="315" t="s">
        <v>113</v>
      </c>
      <c r="G9" s="333"/>
      <c r="H9" s="187" t="str">
        <v>要綱様式第1号</v>
      </c>
      <c r="I9" s="357" t="str">
        <f>IF(F9="","×",IF(E9="","×","○"))</f>
        <v>○</v>
      </c>
      <c r="J9" s="196" t="str">
        <f>IF(F9&gt;"","○","×")</f>
        <v>○</v>
      </c>
      <c r="K9" s="196"/>
      <c r="L9" s="167" t="s">
        <v>31</v>
      </c>
      <c r="M9" s="192"/>
      <c r="N9" s="1"/>
      <c r="O9" s="1"/>
      <c r="P9" s="1"/>
      <c r="Q9" s="1"/>
      <c r="R9" s="1"/>
      <c r="S9" s="6"/>
      <c r="T9" s="6"/>
    </row>
    <row r="10" spans="1:20" ht="19.5" customHeight="1">
      <c r="C10" s="15"/>
      <c r="D10" s="38" t="s">
        <v>348</v>
      </c>
      <c r="E10" s="279" t="s">
        <v>116</v>
      </c>
      <c r="F10" s="117"/>
      <c r="G10" s="158"/>
      <c r="H10" s="187" t="str">
        <v>要綱様式第1号</v>
      </c>
      <c r="I10" s="357" t="str">
        <f>IF(E10&gt;"","○","×")</f>
        <v>○</v>
      </c>
      <c r="J10" s="196" t="str">
        <f>IF(E10&gt;"","○","×")</f>
        <v>○</v>
      </c>
      <c r="K10" s="196"/>
      <c r="L10" s="167" t="s">
        <v>31</v>
      </c>
      <c r="M10" s="192"/>
      <c r="N10" s="1"/>
      <c r="O10" s="1"/>
      <c r="P10" s="1"/>
      <c r="Q10" s="1"/>
      <c r="R10" s="1"/>
      <c r="S10" s="6"/>
      <c r="T10" s="6"/>
    </row>
    <row r="11" spans="1:20" ht="19.5" customHeight="1">
      <c r="C11" s="15"/>
      <c r="D11" s="38" t="s">
        <v>349</v>
      </c>
      <c r="E11" s="280" t="s">
        <v>29</v>
      </c>
      <c r="F11" s="118"/>
      <c r="G11" s="159"/>
      <c r="H11" s="187" t="str">
        <v>要綱様式第1号</v>
      </c>
      <c r="I11" s="357" t="str">
        <f>IF(E11&gt;"","○","×")</f>
        <v>○</v>
      </c>
      <c r="J11" s="196" t="str">
        <f>IF(E11&gt;"","○","×")</f>
        <v>○</v>
      </c>
      <c r="K11" s="196"/>
      <c r="L11" s="167" t="s">
        <v>31</v>
      </c>
      <c r="N11" s="1"/>
      <c r="O11" s="1"/>
      <c r="P11" s="1"/>
      <c r="Q11" s="1"/>
      <c r="R11" s="1"/>
      <c r="S11" s="6"/>
      <c r="T11" s="6"/>
    </row>
    <row r="12" spans="1:20" hidden="1">
      <c r="A12" s="255"/>
      <c r="C12" s="15"/>
      <c r="D12" s="39" t="str">
        <f>IF(E5=O3,"事業完了予定年月日","事業完了年月日")</f>
        <v>事業完了予定年月日</v>
      </c>
      <c r="E12" s="281">
        <f>E56</f>
        <v>0</v>
      </c>
      <c r="F12" s="119"/>
      <c r="G12" s="159"/>
      <c r="H12" s="187" t="s">
        <v>54</v>
      </c>
      <c r="I12" s="357"/>
      <c r="J12" s="196"/>
      <c r="K12" s="196"/>
      <c r="L12" s="129"/>
      <c r="N12" s="1"/>
      <c r="O12" s="1"/>
      <c r="P12" s="1"/>
      <c r="Q12" s="1"/>
      <c r="R12" s="1"/>
      <c r="S12" s="6"/>
      <c r="T12" s="6"/>
    </row>
    <row r="13" spans="1:20" ht="19.5" customHeight="1">
      <c r="C13" s="15"/>
      <c r="D13" s="38" t="s">
        <v>336</v>
      </c>
      <c r="E13" s="282" t="s">
        <v>319</v>
      </c>
      <c r="F13" s="120"/>
      <c r="G13" s="160"/>
      <c r="H13" s="187"/>
      <c r="I13" s="357" t="str">
        <f>IF(E13&gt;"","○","×")</f>
        <v>○</v>
      </c>
      <c r="J13" s="196" t="str">
        <f>IF(E13&gt;"","○","×")</f>
        <v>○</v>
      </c>
      <c r="K13" s="196"/>
      <c r="L13" s="167" t="s">
        <v>31</v>
      </c>
      <c r="M13" s="192"/>
      <c r="N13" s="1"/>
      <c r="O13" s="1"/>
      <c r="P13" s="1"/>
      <c r="Q13" s="1"/>
      <c r="R13" s="1"/>
      <c r="S13" s="6"/>
      <c r="T13" s="6"/>
    </row>
    <row r="14" spans="1:20" ht="19.5" customHeight="1">
      <c r="C14" s="15"/>
      <c r="D14" s="38" t="s">
        <v>236</v>
      </c>
      <c r="E14" s="283" t="s">
        <v>85</v>
      </c>
      <c r="F14" s="120"/>
      <c r="G14" s="160"/>
      <c r="H14" s="187"/>
      <c r="I14" s="357"/>
      <c r="J14" s="196"/>
      <c r="K14" s="196"/>
      <c r="L14" s="129"/>
      <c r="M14" s="192"/>
      <c r="N14" s="1" t="s">
        <v>78</v>
      </c>
      <c r="O14" s="1"/>
      <c r="P14" s="1"/>
      <c r="Q14" s="1"/>
      <c r="R14" s="1"/>
      <c r="S14" s="6"/>
      <c r="T14" s="6"/>
    </row>
    <row r="15" spans="1:20" ht="19.5" hidden="1" customHeight="1">
      <c r="A15" s="255"/>
      <c r="C15" s="15"/>
      <c r="D15" s="40" t="s">
        <v>355</v>
      </c>
      <c r="E15" s="284" t="s">
        <v>226</v>
      </c>
      <c r="F15" s="314" t="s">
        <v>293</v>
      </c>
      <c r="G15" s="334"/>
      <c r="H15" s="187" t="s">
        <v>43</v>
      </c>
      <c r="I15" s="357"/>
      <c r="J15" s="196"/>
      <c r="K15" s="196"/>
      <c r="L15" s="129"/>
      <c r="M15" s="192"/>
      <c r="N15" s="217" t="s">
        <v>91</v>
      </c>
      <c r="O15" s="1"/>
      <c r="P15" s="1"/>
      <c r="Q15" s="1"/>
      <c r="R15" s="1"/>
      <c r="S15" s="6"/>
      <c r="T15" s="6"/>
    </row>
    <row r="16" spans="1:20" ht="19.5" hidden="1" customHeight="1">
      <c r="A16" s="255"/>
      <c r="C16" s="15"/>
      <c r="D16" s="40"/>
      <c r="E16" s="285"/>
      <c r="F16" s="316"/>
      <c r="G16" s="335"/>
      <c r="H16" s="350" t="s">
        <v>43</v>
      </c>
      <c r="I16" s="357" t="str">
        <f>IF(F16&gt;"","○","×")</f>
        <v>×</v>
      </c>
      <c r="J16" s="196"/>
      <c r="K16" s="196"/>
      <c r="L16" s="167" t="s">
        <v>31</v>
      </c>
      <c r="N16" s="217" t="s">
        <v>62</v>
      </c>
      <c r="O16" s="1"/>
      <c r="P16" s="1"/>
      <c r="Q16" s="1"/>
      <c r="R16" s="1"/>
      <c r="S16" s="6"/>
      <c r="T16" s="6"/>
    </row>
    <row r="17" spans="1:20" ht="19.5" hidden="1" customHeight="1">
      <c r="A17" s="255"/>
      <c r="C17" s="15"/>
      <c r="D17" s="38" t="s">
        <v>78</v>
      </c>
      <c r="E17" s="286" t="s">
        <v>91</v>
      </c>
      <c r="F17" s="118"/>
      <c r="G17" s="336" t="str">
        <f>IF(E17="その他","(その他を選択した場合ここに記載)","")</f>
        <v/>
      </c>
      <c r="H17" s="350" t="s">
        <v>43</v>
      </c>
      <c r="I17" s="357" t="str">
        <f>IF(E17&gt;"","○","×")</f>
        <v>○</v>
      </c>
      <c r="J17" s="196"/>
      <c r="K17" s="196"/>
      <c r="L17" s="167" t="s">
        <v>31</v>
      </c>
      <c r="N17" s="217"/>
      <c r="O17" s="1"/>
      <c r="P17" s="1"/>
      <c r="Q17" s="1"/>
      <c r="R17" s="1"/>
      <c r="S17" s="6"/>
      <c r="T17" s="6"/>
    </row>
    <row r="18" spans="1:20" ht="19.5" customHeight="1">
      <c r="C18" s="15"/>
      <c r="D18" s="41" t="s">
        <v>36</v>
      </c>
      <c r="E18" s="287" t="s">
        <v>37</v>
      </c>
      <c r="F18" s="287" t="s">
        <v>83</v>
      </c>
      <c r="G18" s="287" t="s">
        <v>264</v>
      </c>
      <c r="H18" s="350"/>
      <c r="I18" s="357"/>
      <c r="J18" s="196"/>
      <c r="K18" s="196"/>
      <c r="L18" s="167"/>
      <c r="N18" s="1" t="s">
        <v>68</v>
      </c>
      <c r="O18" s="1" t="s">
        <v>129</v>
      </c>
      <c r="P18" s="1"/>
      <c r="Q18" s="1"/>
      <c r="R18" s="1"/>
      <c r="S18" s="6"/>
      <c r="T18" s="6"/>
    </row>
    <row r="19" spans="1:20" ht="19.5" customHeight="1">
      <c r="C19" s="15"/>
      <c r="D19" s="42"/>
      <c r="E19" s="288" t="s">
        <v>361</v>
      </c>
      <c r="F19" s="288" t="s">
        <v>309</v>
      </c>
      <c r="G19" s="288" t="s">
        <v>130</v>
      </c>
      <c r="H19" s="350"/>
      <c r="I19" s="357" t="str">
        <f>IF(G19="","×",IF(F19="","×",IF(E19="","×","○")))</f>
        <v>○</v>
      </c>
      <c r="J19" s="196" t="str">
        <f>IF(F19&gt;"","○","×")</f>
        <v>○</v>
      </c>
      <c r="K19" s="196" t="str">
        <f>IF(G19&gt;"","○","×")</f>
        <v>○</v>
      </c>
      <c r="L19" s="167" t="s">
        <v>31</v>
      </c>
      <c r="N19" s="218" t="s">
        <v>309</v>
      </c>
      <c r="O19" s="1" t="s">
        <v>17</v>
      </c>
      <c r="P19" s="1"/>
      <c r="Q19" s="1"/>
      <c r="R19" s="1"/>
      <c r="S19" s="6"/>
      <c r="T19" s="6"/>
    </row>
    <row r="20" spans="1:20" ht="19.5" customHeight="1">
      <c r="C20" s="15"/>
      <c r="D20" s="42"/>
      <c r="E20" s="287" t="s">
        <v>129</v>
      </c>
      <c r="F20" s="287" t="s">
        <v>9</v>
      </c>
      <c r="G20" s="287" t="s">
        <v>341</v>
      </c>
      <c r="H20" s="350"/>
      <c r="I20" s="357"/>
      <c r="J20" s="196"/>
      <c r="K20" s="196"/>
      <c r="L20" s="167"/>
      <c r="N20" s="218" t="s">
        <v>311</v>
      </c>
      <c r="O20" s="1" t="s">
        <v>50</v>
      </c>
      <c r="P20" s="1"/>
      <c r="Q20" s="1"/>
      <c r="R20" s="1"/>
      <c r="S20" s="6"/>
      <c r="T20" s="6"/>
    </row>
    <row r="21" spans="1:20" ht="19.5" customHeight="1">
      <c r="C21" s="15"/>
      <c r="D21" s="42"/>
      <c r="E21" s="288" t="s">
        <v>17</v>
      </c>
      <c r="F21" s="317" t="s">
        <v>354</v>
      </c>
      <c r="G21" s="288" t="s">
        <v>52</v>
      </c>
      <c r="H21" s="350"/>
      <c r="I21" s="357" t="str">
        <f>IF(G21="","×",IF(F21="","×",IF(E21="","×","○")))</f>
        <v>○</v>
      </c>
      <c r="J21" s="196" t="str">
        <f>IF(F21&gt;0,"○","×")</f>
        <v>○</v>
      </c>
      <c r="K21" s="196" t="str">
        <f>IF(G21&gt;"","○","×")</f>
        <v>○</v>
      </c>
      <c r="L21" s="167" t="s">
        <v>31</v>
      </c>
      <c r="N21" s="218" t="s">
        <v>313</v>
      </c>
      <c r="O21" s="1" t="s">
        <v>72</v>
      </c>
      <c r="P21" s="1"/>
      <c r="Q21" s="1"/>
      <c r="R21" s="1"/>
      <c r="S21" s="6"/>
      <c r="T21" s="6"/>
    </row>
    <row r="22" spans="1:20" ht="19.5" customHeight="1">
      <c r="C22" s="15"/>
      <c r="D22" s="43" t="s">
        <v>289</v>
      </c>
      <c r="E22" s="287" t="s">
        <v>349</v>
      </c>
      <c r="F22" s="287" t="s">
        <v>397</v>
      </c>
      <c r="G22" s="287" t="s">
        <v>115</v>
      </c>
      <c r="H22" s="350"/>
      <c r="I22" s="357"/>
      <c r="J22" s="196"/>
      <c r="K22" s="196"/>
      <c r="L22" s="167"/>
      <c r="M22" s="192"/>
      <c r="N22" s="218" t="s">
        <v>38</v>
      </c>
      <c r="O22" s="1"/>
      <c r="P22" s="1"/>
      <c r="Q22" s="1"/>
      <c r="R22" s="1"/>
      <c r="S22" s="6"/>
      <c r="T22" s="6"/>
    </row>
    <row r="23" spans="1:20" ht="19.5" customHeight="1">
      <c r="C23" s="15"/>
      <c r="D23" s="44"/>
      <c r="E23" s="263"/>
      <c r="F23" s="263"/>
      <c r="G23" s="263"/>
      <c r="H23" s="350"/>
      <c r="I23" s="357"/>
      <c r="J23" s="196"/>
      <c r="K23" s="196"/>
      <c r="L23" s="167"/>
      <c r="M23" s="192"/>
      <c r="N23" s="218" t="s">
        <v>290</v>
      </c>
      <c r="O23" s="1"/>
      <c r="P23" s="1"/>
      <c r="Q23" s="1"/>
      <c r="R23" s="1"/>
      <c r="S23" s="6"/>
      <c r="T23" s="6"/>
    </row>
    <row r="24" spans="1:20" ht="19.5" customHeight="1">
      <c r="C24" s="15"/>
      <c r="D24" s="44"/>
      <c r="E24" s="287" t="s">
        <v>398</v>
      </c>
      <c r="F24" s="287" t="s">
        <v>286</v>
      </c>
      <c r="G24" s="287" t="s">
        <v>275</v>
      </c>
      <c r="H24" s="350"/>
      <c r="I24" s="357"/>
      <c r="J24" s="196"/>
      <c r="K24" s="196"/>
      <c r="L24" s="167"/>
      <c r="M24" s="192"/>
      <c r="N24" s="1"/>
      <c r="O24" s="1"/>
      <c r="P24" s="1"/>
      <c r="Q24" s="1"/>
      <c r="R24" s="1"/>
      <c r="S24" s="6"/>
      <c r="T24" s="6"/>
    </row>
    <row r="25" spans="1:20" ht="19.5" customHeight="1">
      <c r="C25" s="16"/>
      <c r="D25" s="45"/>
      <c r="E25" s="263"/>
      <c r="F25" s="263"/>
      <c r="G25" s="337"/>
      <c r="H25" s="350"/>
      <c r="I25" s="357"/>
      <c r="J25" s="196"/>
      <c r="K25" s="196"/>
      <c r="L25" s="167"/>
      <c r="M25" s="192"/>
      <c r="N25" s="1"/>
      <c r="O25" s="1"/>
      <c r="P25" s="1"/>
      <c r="Q25" s="1"/>
      <c r="R25" s="1"/>
      <c r="S25" s="6"/>
      <c r="T25" s="6"/>
    </row>
    <row r="26" spans="1:20" ht="19.5" customHeight="1">
      <c r="B26" s="1"/>
      <c r="C26" s="20" t="s">
        <v>190</v>
      </c>
      <c r="D26" s="268" t="s">
        <v>257</v>
      </c>
      <c r="E26" s="289" t="s">
        <v>424</v>
      </c>
      <c r="F26" s="318" t="s">
        <v>110</v>
      </c>
      <c r="G26" s="338"/>
      <c r="H26" s="185" t="s">
        <v>426</v>
      </c>
      <c r="I26" s="196" t="str">
        <f>IF(F27&gt;"","○",IF(F26&gt;"","○","×"))</f>
        <v>○</v>
      </c>
      <c r="J26" s="357" t="str">
        <f>IF(F27&gt;"","○",IF(F26&gt;"","○","×"))</f>
        <v>○</v>
      </c>
      <c r="K26" s="357"/>
      <c r="L26" s="209" t="s">
        <v>425</v>
      </c>
      <c r="M26" s="2"/>
      <c r="N26" s="1" t="str">
        <f>IF(記入シート!F27="○",記入シート!E27,IF(記入シート!F26="○",記入シート!E26,""))</f>
        <v/>
      </c>
      <c r="O26" s="1" t="str">
        <f>IF(記入シート!G27="○",記入シート!E27,IF(記入シート!G26="○",記入シート!E26,""))</f>
        <v/>
      </c>
      <c r="P26" s="1"/>
      <c r="Q26" s="1"/>
      <c r="R26" s="1"/>
      <c r="S26" s="6"/>
      <c r="T26" s="6"/>
    </row>
    <row r="27" spans="1:20" ht="19.5" customHeight="1">
      <c r="B27" s="1"/>
      <c r="C27" s="21"/>
      <c r="D27" s="269"/>
      <c r="E27" s="289" t="s">
        <v>97</v>
      </c>
      <c r="F27" s="318"/>
      <c r="G27" s="338"/>
      <c r="H27" s="185" t="s">
        <v>426</v>
      </c>
      <c r="I27" s="196" t="str">
        <f>IF(F26&gt;"","○",IF(F27&gt;"","○","×"))</f>
        <v>○</v>
      </c>
      <c r="J27" s="357" t="str">
        <f>IF(F26&gt;"","○",IF(F27&gt;"","○","×"))</f>
        <v>○</v>
      </c>
      <c r="K27" s="357"/>
      <c r="L27" s="210"/>
      <c r="M27" s="2"/>
      <c r="N27" s="1"/>
      <c r="O27" s="1"/>
      <c r="P27" s="1"/>
      <c r="Q27" s="1"/>
      <c r="R27" s="1"/>
      <c r="S27" s="6"/>
      <c r="T27" s="6"/>
    </row>
    <row r="28" spans="1:20" ht="19.5" customHeight="1">
      <c r="C28" s="21"/>
      <c r="D28" s="48" t="s">
        <v>342</v>
      </c>
      <c r="E28" s="290" t="s">
        <v>226</v>
      </c>
      <c r="F28" s="314" t="s">
        <v>293</v>
      </c>
      <c r="G28" s="334"/>
      <c r="H28" s="350" t="s">
        <v>43</v>
      </c>
      <c r="I28" s="357"/>
      <c r="J28" s="196"/>
      <c r="K28" s="196"/>
      <c r="L28" s="54"/>
      <c r="M28" s="192"/>
      <c r="N28" s="1"/>
      <c r="O28" s="1"/>
      <c r="P28" s="1"/>
      <c r="Q28" s="1"/>
      <c r="R28" s="1"/>
      <c r="S28" s="6"/>
      <c r="T28" s="6"/>
    </row>
    <row r="29" spans="1:20" ht="19.5" customHeight="1">
      <c r="C29" s="21"/>
      <c r="D29" s="49"/>
      <c r="E29" s="291" t="s">
        <v>339</v>
      </c>
      <c r="F29" s="319" t="s">
        <v>321</v>
      </c>
      <c r="G29" s="339"/>
      <c r="H29" s="350"/>
      <c r="I29" s="357" t="str">
        <f>IF(F29="","×",IF(E29="","×","○"))</f>
        <v>○</v>
      </c>
      <c r="J29" s="196" t="str">
        <f>IF(F29&gt;"","○","×")</f>
        <v>○</v>
      </c>
      <c r="K29" s="196"/>
      <c r="L29" s="54" t="s">
        <v>31</v>
      </c>
      <c r="N29" s="1" t="s">
        <v>372</v>
      </c>
      <c r="O29" s="6"/>
      <c r="P29" s="1"/>
      <c r="Q29" s="1"/>
      <c r="R29" s="6"/>
      <c r="S29" s="6"/>
      <c r="T29" s="6"/>
    </row>
    <row r="30" spans="1:20" ht="19.5" customHeight="1">
      <c r="C30" s="21"/>
      <c r="D30" s="38" t="s">
        <v>373</v>
      </c>
      <c r="E30" s="292">
        <v>7</v>
      </c>
      <c r="F30" s="126"/>
      <c r="G30" s="126"/>
      <c r="H30" s="350" t="s">
        <v>43</v>
      </c>
      <c r="I30" s="357" t="str">
        <f>IF(E30="","×","○")</f>
        <v>○</v>
      </c>
      <c r="J30" s="196" t="str">
        <f>IF(E30="","×","○")</f>
        <v>○</v>
      </c>
      <c r="K30" s="196"/>
      <c r="L30" s="54" t="s">
        <v>31</v>
      </c>
      <c r="M30" s="192"/>
      <c r="N30" s="1" t="s">
        <v>126</v>
      </c>
      <c r="O30" s="6"/>
      <c r="P30" s="1"/>
      <c r="Q30" s="1"/>
      <c r="R30" s="6"/>
      <c r="S30" s="6"/>
      <c r="T30" s="6"/>
    </row>
    <row r="31" spans="1:20" ht="19.5" customHeight="1">
      <c r="C31" s="21"/>
      <c r="D31" s="38" t="s">
        <v>222</v>
      </c>
      <c r="E31" s="293">
        <v>80</v>
      </c>
      <c r="F31" s="127"/>
      <c r="G31" s="127"/>
      <c r="H31" s="350" t="s">
        <v>43</v>
      </c>
      <c r="I31" s="357" t="str">
        <f>IF(E31="","×","○")</f>
        <v>○</v>
      </c>
      <c r="J31" s="196" t="str">
        <f>IF(E31="","×","○")</f>
        <v>○</v>
      </c>
      <c r="K31" s="196"/>
      <c r="L31" s="54" t="s">
        <v>31</v>
      </c>
      <c r="M31" s="192"/>
      <c r="N31" s="1" t="s">
        <v>279</v>
      </c>
      <c r="O31" s="6"/>
      <c r="P31" s="1"/>
      <c r="Q31" s="1"/>
      <c r="R31" s="6"/>
      <c r="S31" s="6"/>
      <c r="T31" s="6"/>
    </row>
    <row r="32" spans="1:20" ht="19.5" customHeight="1">
      <c r="C32" s="21"/>
      <c r="D32" s="38" t="s">
        <v>217</v>
      </c>
      <c r="E32" s="294">
        <v>100</v>
      </c>
      <c r="F32" s="128"/>
      <c r="G32" s="128"/>
      <c r="H32" s="350" t="s">
        <v>43</v>
      </c>
      <c r="I32" s="357" t="str">
        <f>IF(E32="","×","○")</f>
        <v>○</v>
      </c>
      <c r="J32" s="196" t="str">
        <f>IF(E32="","×","○")</f>
        <v>○</v>
      </c>
      <c r="K32" s="196"/>
      <c r="L32" s="54" t="s">
        <v>31</v>
      </c>
      <c r="M32" s="192"/>
      <c r="N32" s="1"/>
      <c r="O32" s="1"/>
      <c r="P32" s="1"/>
      <c r="Q32" s="1"/>
      <c r="R32" s="1"/>
      <c r="S32" s="6"/>
      <c r="T32" s="6"/>
    </row>
    <row r="33" spans="3:20" ht="19.5" customHeight="1">
      <c r="C33" s="21"/>
      <c r="D33" s="48" t="s">
        <v>262</v>
      </c>
      <c r="E33" s="84" t="s">
        <v>388</v>
      </c>
      <c r="F33" s="84" t="s">
        <v>30</v>
      </c>
      <c r="G33" s="165"/>
      <c r="H33" s="350"/>
      <c r="I33" s="357"/>
      <c r="J33" s="196"/>
      <c r="K33" s="196"/>
      <c r="L33" s="54"/>
      <c r="N33" s="6">
        <v>5</v>
      </c>
      <c r="O33" s="6" t="s">
        <v>70</v>
      </c>
      <c r="P33" s="1"/>
      <c r="Q33" s="1"/>
      <c r="R33" s="1"/>
      <c r="S33" s="6"/>
      <c r="T33" s="6"/>
    </row>
    <row r="34" spans="3:20" ht="19.5" customHeight="1">
      <c r="C34" s="21"/>
      <c r="D34" s="49"/>
      <c r="E34" s="295" t="s">
        <v>390</v>
      </c>
      <c r="F34" s="320" t="s">
        <v>105</v>
      </c>
      <c r="G34" s="165"/>
      <c r="H34" s="350"/>
      <c r="I34" s="357" t="str">
        <f>IF(F34="","×",IF(E34="","×","○"))</f>
        <v>○</v>
      </c>
      <c r="J34" s="196" t="str">
        <f>IF(E34="","×","○")</f>
        <v>○</v>
      </c>
      <c r="K34" s="196"/>
      <c r="L34" s="54" t="s">
        <v>31</v>
      </c>
      <c r="N34" s="6">
        <v>6</v>
      </c>
      <c r="O34" s="6" t="s">
        <v>87</v>
      </c>
      <c r="P34" s="1"/>
      <c r="Q34" s="1"/>
      <c r="R34" s="1"/>
      <c r="S34" s="6"/>
      <c r="T34" s="6"/>
    </row>
    <row r="35" spans="3:20" ht="19.5" customHeight="1">
      <c r="C35" s="21"/>
      <c r="D35" s="38" t="s">
        <v>78</v>
      </c>
      <c r="E35" s="296" t="s">
        <v>62</v>
      </c>
      <c r="F35" s="129"/>
      <c r="G35" s="129"/>
      <c r="H35" s="350" t="s">
        <v>43</v>
      </c>
      <c r="I35" s="357" t="str">
        <f>IF(E35&gt;"","○","×")</f>
        <v>○</v>
      </c>
      <c r="J35" s="196" t="str">
        <f>IF(E35&gt;"","○","×")</f>
        <v>○</v>
      </c>
      <c r="K35" s="196"/>
      <c r="L35" s="54" t="s">
        <v>31</v>
      </c>
      <c r="N35" s="6">
        <v>7</v>
      </c>
      <c r="O35" s="6"/>
      <c r="P35" s="1"/>
      <c r="Q35" s="218"/>
      <c r="R35" s="1"/>
      <c r="S35" s="6"/>
      <c r="T35" s="6"/>
    </row>
    <row r="36" spans="3:20" ht="19.5" customHeight="1">
      <c r="C36" s="21"/>
      <c r="D36" s="38" t="s">
        <v>94</v>
      </c>
      <c r="E36" s="296" t="s">
        <v>126</v>
      </c>
      <c r="F36" s="129"/>
      <c r="G36" s="129"/>
      <c r="H36" s="350" t="s">
        <v>43</v>
      </c>
      <c r="I36" s="357" t="str">
        <f>IF(E36&gt;0,"○","×")</f>
        <v>○</v>
      </c>
      <c r="J36" s="196" t="str">
        <f>IF(E53&gt;E56,IF(E36="有","○","×"),"○")</f>
        <v>○</v>
      </c>
      <c r="K36" s="196"/>
      <c r="L36" s="211"/>
      <c r="N36" s="217"/>
      <c r="O36" s="1"/>
      <c r="P36" s="1"/>
      <c r="Q36" s="218"/>
      <c r="R36" s="1"/>
      <c r="S36" s="6"/>
      <c r="T36" s="6"/>
    </row>
    <row r="37" spans="3:20" ht="19.5" customHeight="1">
      <c r="C37" s="21"/>
      <c r="D37" s="270" t="s">
        <v>434</v>
      </c>
      <c r="E37" s="297">
        <v>46336</v>
      </c>
      <c r="F37" s="129"/>
      <c r="G37" s="129"/>
      <c r="H37" s="350" t="s">
        <v>43</v>
      </c>
      <c r="I37" s="357" t="str">
        <f>IF(E36="有",IF(E37&gt;0,"○","×"),IF(E37="","○","○"))</f>
        <v>○</v>
      </c>
      <c r="J37" s="196" t="str">
        <f>IF(E54&gt;E57,IF(E37="有","○","×"),"○")</f>
        <v>○</v>
      </c>
      <c r="K37" s="196"/>
      <c r="L37" s="212" t="s">
        <v>406</v>
      </c>
      <c r="N37" s="217"/>
      <c r="O37" s="1"/>
      <c r="P37" s="1"/>
      <c r="Q37" s="218"/>
      <c r="R37" s="1"/>
      <c r="S37" s="6"/>
      <c r="T37" s="6"/>
    </row>
    <row r="38" spans="3:20" ht="19.5" customHeight="1">
      <c r="C38" s="21"/>
      <c r="D38" s="48" t="s">
        <v>335</v>
      </c>
      <c r="E38" s="87" t="s">
        <v>379</v>
      </c>
      <c r="F38" s="280">
        <v>0.56999999999999995</v>
      </c>
      <c r="G38" s="167" t="s">
        <v>194</v>
      </c>
      <c r="H38" s="350" t="s">
        <v>43</v>
      </c>
      <c r="I38" s="357" t="str">
        <f>IF(F38&gt;0,IF(F38&gt;0.6,"×","○"),"×")</f>
        <v>○</v>
      </c>
      <c r="J38" s="196" t="str">
        <f>IF(F38&gt;0,IF(F38&gt;0.6,"×","○"),"×")</f>
        <v>○</v>
      </c>
      <c r="K38" s="196"/>
      <c r="L38" s="54" t="s">
        <v>291</v>
      </c>
      <c r="N38" s="217"/>
      <c r="O38" s="1"/>
      <c r="P38" s="1"/>
      <c r="Q38" s="218"/>
      <c r="R38" s="1"/>
      <c r="S38" s="6"/>
      <c r="T38" s="6"/>
    </row>
    <row r="39" spans="3:20" ht="19.5" customHeight="1">
      <c r="C39" s="21"/>
      <c r="D39" s="51"/>
      <c r="E39" s="38" t="s">
        <v>340</v>
      </c>
      <c r="F39" s="280">
        <v>59</v>
      </c>
      <c r="G39" s="167" t="s">
        <v>170</v>
      </c>
      <c r="H39" s="350" t="s">
        <v>43</v>
      </c>
      <c r="I39" s="357" t="str">
        <f>IF(F39&gt;0,"○","×")</f>
        <v>○</v>
      </c>
      <c r="J39" s="196" t="str">
        <f>IF(F39&gt;0,"○","×")</f>
        <v>○</v>
      </c>
      <c r="K39" s="196"/>
      <c r="L39" s="54" t="s">
        <v>31</v>
      </c>
      <c r="N39" s="217"/>
      <c r="O39" s="1"/>
      <c r="P39" s="1"/>
      <c r="Q39" s="218"/>
      <c r="R39" s="1"/>
      <c r="S39" s="6"/>
      <c r="T39" s="6"/>
    </row>
    <row r="40" spans="3:20" ht="19.5" customHeight="1">
      <c r="C40" s="21"/>
      <c r="D40" s="51"/>
      <c r="E40" s="38" t="s">
        <v>122</v>
      </c>
      <c r="F40" s="280">
        <v>83</v>
      </c>
      <c r="G40" s="167" t="s">
        <v>170</v>
      </c>
      <c r="H40" s="350" t="s">
        <v>43</v>
      </c>
      <c r="I40" s="357" t="str">
        <f>IF(F40&gt;0,"○","×")</f>
        <v>○</v>
      </c>
      <c r="J40" s="196" t="str">
        <f>IF(F40&gt;0,"○","×")</f>
        <v>○</v>
      </c>
      <c r="K40" s="196"/>
      <c r="L40" s="54" t="s">
        <v>31</v>
      </c>
      <c r="N40" s="217"/>
      <c r="O40" s="1"/>
      <c r="P40" s="1"/>
      <c r="Q40" s="218"/>
      <c r="R40" s="1"/>
      <c r="S40" s="6"/>
      <c r="T40" s="6"/>
    </row>
    <row r="41" spans="3:20" ht="19.5" customHeight="1">
      <c r="C41" s="22"/>
      <c r="D41" s="49"/>
      <c r="E41" s="38" t="s">
        <v>118</v>
      </c>
      <c r="F41" s="131">
        <f>F39/F40</f>
        <v>0.71084337349397586</v>
      </c>
      <c r="G41" s="129"/>
      <c r="H41" s="350" t="s">
        <v>43</v>
      </c>
      <c r="I41" s="357" t="str">
        <f>IF(F41&gt;0.8,"×","○")</f>
        <v>○</v>
      </c>
      <c r="J41" s="196" t="str">
        <f>IF(F41&gt;0.8,"×","○")</f>
        <v>○</v>
      </c>
      <c r="K41" s="196"/>
      <c r="L41" s="54" t="s">
        <v>187</v>
      </c>
      <c r="N41" s="217">
        <f>F39/F40</f>
        <v>0.71084337349397586</v>
      </c>
      <c r="O41" s="1"/>
      <c r="P41" s="1"/>
      <c r="Q41" s="218"/>
      <c r="R41" s="1"/>
      <c r="S41" s="6"/>
      <c r="T41" s="6"/>
    </row>
    <row r="42" spans="3:20" ht="19.5" customHeight="1">
      <c r="C42" s="17" t="s">
        <v>149</v>
      </c>
      <c r="D42" s="38" t="s">
        <v>76</v>
      </c>
      <c r="E42" s="298" t="s">
        <v>218</v>
      </c>
      <c r="F42" s="298"/>
      <c r="G42" s="298"/>
      <c r="H42" s="350" t="s">
        <v>43</v>
      </c>
      <c r="I42" s="357" t="str">
        <f>IF(E42&gt;"","○","×")</f>
        <v>○</v>
      </c>
      <c r="J42" s="196" t="str">
        <f>IF(E42&gt;"","○","×")</f>
        <v>○</v>
      </c>
      <c r="K42" s="196"/>
      <c r="L42" s="54" t="s">
        <v>31</v>
      </c>
      <c r="M42" s="192"/>
      <c r="N42" s="1"/>
      <c r="O42" s="1"/>
      <c r="P42" s="1"/>
      <c r="Q42" s="1"/>
      <c r="R42" s="1"/>
      <c r="S42" s="6"/>
      <c r="T42" s="6"/>
    </row>
    <row r="43" spans="3:20" ht="19.5" customHeight="1">
      <c r="C43" s="18"/>
      <c r="D43" s="38" t="s">
        <v>384</v>
      </c>
      <c r="E43" s="298" t="s">
        <v>0</v>
      </c>
      <c r="F43" s="321" t="s">
        <v>365</v>
      </c>
      <c r="G43" s="298" t="s">
        <v>393</v>
      </c>
      <c r="H43" s="350" t="s">
        <v>43</v>
      </c>
      <c r="I43" s="357" t="str">
        <f>IF(E43&gt;"","○","×")</f>
        <v>○</v>
      </c>
      <c r="J43" s="196" t="str">
        <f>IF(E43&gt;"","○","×")</f>
        <v>○</v>
      </c>
      <c r="K43" s="196"/>
      <c r="L43" s="54" t="s">
        <v>31</v>
      </c>
      <c r="M43" s="192"/>
      <c r="N43" s="1"/>
      <c r="O43" s="1"/>
      <c r="P43" s="1"/>
      <c r="Q43" s="1"/>
      <c r="R43" s="1"/>
      <c r="S43" s="6"/>
      <c r="T43" s="6"/>
    </row>
    <row r="44" spans="3:20" ht="19.5" customHeight="1">
      <c r="C44" s="18"/>
      <c r="D44" s="38" t="s">
        <v>106</v>
      </c>
      <c r="E44" s="282" t="s">
        <v>391</v>
      </c>
      <c r="F44" s="282"/>
      <c r="G44" s="282"/>
      <c r="H44" s="350" t="s">
        <v>43</v>
      </c>
      <c r="I44" s="357" t="str">
        <f>IF(E44&gt;"","○","×")</f>
        <v>○</v>
      </c>
      <c r="J44" s="196" t="str">
        <f>IF(E44&gt;"","○","×")</f>
        <v>○</v>
      </c>
      <c r="K44" s="196"/>
      <c r="L44" s="54" t="s">
        <v>31</v>
      </c>
      <c r="M44" s="192"/>
      <c r="N44" s="1"/>
      <c r="O44" s="1"/>
      <c r="P44" s="1"/>
      <c r="Q44" s="1"/>
      <c r="R44" s="1"/>
      <c r="S44" s="6"/>
      <c r="T44" s="6"/>
    </row>
    <row r="45" spans="3:20" ht="19.5" customHeight="1">
      <c r="C45" s="18"/>
      <c r="D45" s="38" t="s">
        <v>102</v>
      </c>
      <c r="E45" s="299" t="s">
        <v>85</v>
      </c>
      <c r="F45" s="298"/>
      <c r="G45" s="298"/>
      <c r="H45" s="350" t="s">
        <v>43</v>
      </c>
      <c r="I45" s="357" t="str">
        <f>IF(E45&gt;"","○","×")</f>
        <v>○</v>
      </c>
      <c r="J45" s="196" t="str">
        <f>IF(E45&gt;"","○","×")</f>
        <v>○</v>
      </c>
      <c r="K45" s="196"/>
      <c r="L45" s="54" t="s">
        <v>31</v>
      </c>
      <c r="M45" s="192"/>
      <c r="N45" s="1"/>
      <c r="O45" s="1"/>
      <c r="P45" s="1"/>
      <c r="Q45" s="1"/>
      <c r="R45" s="1"/>
      <c r="S45" s="6"/>
      <c r="T45" s="6"/>
    </row>
    <row r="46" spans="3:20" ht="19.5" customHeight="1">
      <c r="C46" s="18"/>
      <c r="D46" s="271" t="s">
        <v>241</v>
      </c>
      <c r="E46" s="300"/>
      <c r="F46" s="303">
        <v>42</v>
      </c>
      <c r="G46" s="340"/>
      <c r="H46" s="350" t="s">
        <v>43</v>
      </c>
      <c r="I46" s="357" t="str">
        <f>IF(F46&gt;49,"×",IF(F46="","×","○"))</f>
        <v>○</v>
      </c>
      <c r="J46" s="196" t="str">
        <f>IF(F46&gt;49,"×","○")</f>
        <v>○</v>
      </c>
      <c r="K46" s="196"/>
      <c r="L46" s="54" t="s">
        <v>95</v>
      </c>
      <c r="M46" s="192"/>
      <c r="N46" s="1"/>
      <c r="O46" s="1"/>
      <c r="P46" s="1"/>
      <c r="Q46" s="1"/>
      <c r="R46" s="1"/>
      <c r="S46" s="6"/>
      <c r="T46" s="6"/>
    </row>
    <row r="47" spans="3:20" ht="19.5" customHeight="1">
      <c r="C47" s="19"/>
      <c r="D47" s="271" t="s">
        <v>401</v>
      </c>
      <c r="E47" s="300"/>
      <c r="F47" s="322" t="s">
        <v>279</v>
      </c>
      <c r="G47" s="169"/>
      <c r="H47" s="350"/>
      <c r="I47" s="357" t="str">
        <f>IF(F47=N47,"○","×")</f>
        <v>○</v>
      </c>
      <c r="J47" s="196" t="str">
        <f>IF(F47=N47,"○","×")</f>
        <v>○</v>
      </c>
      <c r="K47" s="196"/>
      <c r="L47" s="54" t="s">
        <v>405</v>
      </c>
      <c r="N47" s="1" t="s">
        <v>279</v>
      </c>
      <c r="O47" s="1" t="s">
        <v>402</v>
      </c>
      <c r="P47" s="1"/>
      <c r="Q47" s="1"/>
      <c r="R47" s="1"/>
      <c r="S47" s="6"/>
      <c r="T47" s="6"/>
    </row>
    <row r="48" spans="3:20" ht="19.5" customHeight="1">
      <c r="C48" s="258" t="s">
        <v>362</v>
      </c>
      <c r="D48" s="167" t="s">
        <v>232</v>
      </c>
      <c r="E48" s="301" t="s">
        <v>402</v>
      </c>
      <c r="F48" s="134" t="s">
        <v>358</v>
      </c>
      <c r="G48" s="341" t="s">
        <v>402</v>
      </c>
      <c r="H48" s="350"/>
      <c r="I48" s="357"/>
      <c r="J48" s="196"/>
      <c r="K48" s="196"/>
      <c r="L48" s="54"/>
      <c r="M48" s="192"/>
      <c r="N48" s="1" t="s">
        <v>395</v>
      </c>
      <c r="O48" s="1" t="s">
        <v>298</v>
      </c>
      <c r="P48" s="1"/>
      <c r="Q48" s="1"/>
      <c r="R48" s="1"/>
      <c r="S48" s="6"/>
      <c r="T48" s="6"/>
    </row>
    <row r="49" spans="1:20" ht="19.5" customHeight="1">
      <c r="C49" s="259"/>
      <c r="D49" s="38" t="s">
        <v>167</v>
      </c>
      <c r="E49" s="298" t="s">
        <v>191</v>
      </c>
      <c r="F49" s="263" t="s">
        <v>287</v>
      </c>
      <c r="G49" s="342" t="s">
        <v>395</v>
      </c>
      <c r="H49" s="350" t="s">
        <v>43</v>
      </c>
      <c r="I49" s="357" t="str">
        <f>IF(E48="有",IF(E49="","×",IF(G49="","×","○")),IF(E49&gt;"","×",IF(G49&gt;"","×","○")))</f>
        <v>○</v>
      </c>
      <c r="J49" s="196" t="str">
        <f>IF(E48&gt;"無",IF(E49&gt;"","○","×"),"○")</f>
        <v>○</v>
      </c>
      <c r="K49" s="196" t="str">
        <f>IF($E$49&gt;"",IF(G49="","×","○"),"○")</f>
        <v>○</v>
      </c>
      <c r="L49" s="54" t="s">
        <v>281</v>
      </c>
      <c r="M49" s="192"/>
      <c r="N49" s="1" t="s">
        <v>123</v>
      </c>
      <c r="O49" s="1"/>
      <c r="P49" s="1"/>
      <c r="Q49" s="1"/>
      <c r="R49" s="1"/>
      <c r="S49" s="6"/>
      <c r="T49" s="6"/>
    </row>
    <row r="50" spans="1:20" ht="19.5" customHeight="1">
      <c r="C50" s="259"/>
      <c r="D50" s="38" t="s">
        <v>15</v>
      </c>
      <c r="E50" s="302" t="s">
        <v>110</v>
      </c>
      <c r="F50" s="194" t="s">
        <v>184</v>
      </c>
      <c r="G50" s="205"/>
      <c r="H50" s="350" t="s">
        <v>43</v>
      </c>
      <c r="I50" s="357" t="str">
        <f>IF(E48="有",IF($E$49&gt;"",IF(E50="○","○","×"),"×"),IF(E50&gt;"","×","○"))</f>
        <v>○</v>
      </c>
      <c r="J50" s="196" t="str">
        <f>IF($E$49&gt;"",IF(E50="○","○","×"),"○")</f>
        <v>○</v>
      </c>
      <c r="K50" s="196"/>
      <c r="L50" s="54" t="s">
        <v>438</v>
      </c>
      <c r="N50" s="1" t="s">
        <v>14</v>
      </c>
      <c r="O50" s="1"/>
      <c r="P50" s="1"/>
      <c r="Q50" s="1"/>
      <c r="R50" s="1"/>
      <c r="S50" s="6"/>
      <c r="T50" s="6"/>
    </row>
    <row r="51" spans="1:20" ht="19.5" customHeight="1">
      <c r="C51" s="260"/>
      <c r="D51" s="38" t="s">
        <v>173</v>
      </c>
      <c r="E51" s="303" t="s">
        <v>14</v>
      </c>
      <c r="F51" s="303"/>
      <c r="G51" s="303"/>
      <c r="H51" s="350" t="s">
        <v>43</v>
      </c>
      <c r="I51" s="357" t="str">
        <f>IF(E48="有",IF($E$49&gt;"",IF(E51&gt;"","○","×"),"×"),IF(E51&gt;"","×","○"))</f>
        <v>○</v>
      </c>
      <c r="J51" s="196" t="str">
        <f>IF($E$49&gt;"",IF(E51="","×","○"),"○")</f>
        <v>○</v>
      </c>
      <c r="K51" s="196"/>
      <c r="L51" s="54" t="s">
        <v>439</v>
      </c>
      <c r="M51" s="365"/>
      <c r="N51" s="1" t="s">
        <v>28</v>
      </c>
      <c r="O51" s="1"/>
      <c r="P51" s="1"/>
      <c r="Q51" s="1"/>
      <c r="R51" s="1"/>
      <c r="S51" s="6"/>
      <c r="T51" s="6"/>
    </row>
    <row r="52" spans="1:20" s="254" customFormat="1" ht="19.5" customHeight="1">
      <c r="A52" s="253"/>
      <c r="B52" s="13"/>
      <c r="C52" s="13"/>
      <c r="D52" s="13"/>
      <c r="E52" s="13"/>
      <c r="F52" s="13"/>
      <c r="G52" s="13"/>
      <c r="H52" s="13"/>
      <c r="I52" s="1"/>
      <c r="J52" s="13"/>
      <c r="K52" s="13"/>
      <c r="L52" s="193"/>
      <c r="M52" s="192"/>
      <c r="N52" s="6"/>
      <c r="O52" s="2"/>
      <c r="P52" s="2"/>
      <c r="Q52" s="2"/>
      <c r="R52" s="2"/>
      <c r="S52" s="7"/>
      <c r="T52" s="7"/>
    </row>
    <row r="53" spans="1:20" s="254" customFormat="1" ht="19.5" customHeight="1">
      <c r="A53" s="253"/>
      <c r="B53" s="13"/>
      <c r="C53" s="261" t="s">
        <v>165</v>
      </c>
      <c r="D53" s="261"/>
      <c r="E53" s="304" t="s">
        <v>4</v>
      </c>
      <c r="F53" s="323" t="s">
        <v>20</v>
      </c>
      <c r="G53" s="287" t="s">
        <v>23</v>
      </c>
      <c r="H53" s="351"/>
      <c r="I53" s="358" t="s">
        <v>4</v>
      </c>
      <c r="J53" s="205" t="s">
        <v>20</v>
      </c>
      <c r="K53" s="363" t="s">
        <v>23</v>
      </c>
      <c r="L53" s="76"/>
      <c r="M53" s="192"/>
      <c r="N53" s="1" t="s">
        <v>284</v>
      </c>
      <c r="O53" s="2"/>
      <c r="P53" s="2"/>
      <c r="Q53" s="2"/>
      <c r="R53" s="2"/>
      <c r="S53" s="7"/>
      <c r="T53" s="7"/>
    </row>
    <row r="54" spans="1:20" s="254" customFormat="1" ht="19.5" customHeight="1">
      <c r="B54" s="193"/>
      <c r="C54" s="261"/>
      <c r="D54" s="261"/>
      <c r="E54" s="305">
        <v>46341</v>
      </c>
      <c r="F54" s="307"/>
      <c r="G54" s="343"/>
      <c r="H54" s="352" t="str">
        <v>要綱様式第1号</v>
      </c>
      <c r="I54" s="359" t="str">
        <f>IF(E54&gt;0,"○","×")</f>
        <v>○</v>
      </c>
      <c r="J54" s="195" t="str">
        <f>IF(F54&gt;=F58,"○","×")</f>
        <v>○</v>
      </c>
      <c r="K54" s="195"/>
      <c r="L54" s="213" t="s">
        <v>389</v>
      </c>
      <c r="M54" s="192"/>
      <c r="N54" s="1" t="s">
        <v>204</v>
      </c>
      <c r="O54" s="2"/>
      <c r="P54" s="2"/>
      <c r="Q54" s="2"/>
      <c r="R54" s="2"/>
      <c r="S54" s="7"/>
      <c r="T54" s="7"/>
    </row>
    <row r="55" spans="1:20" ht="19.5" customHeight="1">
      <c r="A55" s="254"/>
      <c r="B55" s="193"/>
      <c r="C55" s="262" t="s">
        <v>230</v>
      </c>
      <c r="D55" s="262"/>
      <c r="E55" s="306"/>
      <c r="F55" s="307"/>
      <c r="G55" s="344"/>
      <c r="H55" s="352"/>
      <c r="I55" s="359"/>
      <c r="J55" s="195" t="str">
        <f>IF($E$5=$O$4,IF(F55&gt;0,"○","×"),"")</f>
        <v/>
      </c>
      <c r="K55" s="195"/>
      <c r="L55" s="54" t="s">
        <v>31</v>
      </c>
      <c r="M55" s="192"/>
      <c r="N55" s="219"/>
      <c r="O55" s="219"/>
      <c r="P55" s="1"/>
      <c r="Q55" s="1"/>
      <c r="R55" s="1"/>
      <c r="S55" s="6"/>
      <c r="T55" s="6"/>
    </row>
    <row r="56" spans="1:20" ht="19.5" customHeight="1">
      <c r="A56" s="254"/>
      <c r="B56" s="193"/>
      <c r="C56" s="262" t="s">
        <v>1</v>
      </c>
      <c r="D56" s="262"/>
      <c r="E56" s="307"/>
      <c r="F56" s="307"/>
      <c r="G56" s="343"/>
      <c r="H56" s="352"/>
      <c r="I56" s="359"/>
      <c r="J56" s="195" t="str">
        <f>IF($E$5=$O$4,IF(F56&gt;0,"○","×"),"")</f>
        <v/>
      </c>
      <c r="K56" s="195"/>
      <c r="L56" s="54" t="s">
        <v>31</v>
      </c>
      <c r="M56" s="192"/>
      <c r="N56" s="220"/>
      <c r="O56" s="220"/>
      <c r="P56" s="1"/>
      <c r="Q56" s="1"/>
      <c r="R56" s="1"/>
      <c r="S56" s="6"/>
      <c r="T56" s="6"/>
    </row>
    <row r="57" spans="1:20" ht="19.5" customHeight="1">
      <c r="C57" s="263" t="str">
        <f>IF(E5=O4,"着手日（請負・売買契約締結日）","着手予定日（請負・売買契約締結予定日）")</f>
        <v>着手予定日（請負・売買契約締結予定日）</v>
      </c>
      <c r="D57" s="263"/>
      <c r="E57" s="305">
        <v>46357</v>
      </c>
      <c r="F57" s="324"/>
      <c r="G57" s="345"/>
      <c r="H57" s="353" t="s">
        <v>43</v>
      </c>
      <c r="I57" s="360" t="str">
        <f>IF(E36="有",IF(E57&gt;=E37,"○","×"),IF(E54&lt;E57,"○","×"))</f>
        <v>○</v>
      </c>
      <c r="J57" s="196" t="str">
        <f>IF(F57&lt;=F58,"○","×")</f>
        <v>○</v>
      </c>
      <c r="K57" s="196"/>
      <c r="L57" s="54" t="s">
        <v>432</v>
      </c>
      <c r="M57" s="192"/>
      <c r="N57" s="219" t="s">
        <v>61</v>
      </c>
      <c r="O57" s="219"/>
      <c r="P57" s="225" t="s">
        <v>4</v>
      </c>
      <c r="Q57" s="225" t="s">
        <v>189</v>
      </c>
      <c r="R57" s="225" t="s">
        <v>33</v>
      </c>
      <c r="S57" s="225" t="s">
        <v>185</v>
      </c>
      <c r="T57" s="225" t="s">
        <v>419</v>
      </c>
    </row>
    <row r="58" spans="1:20" ht="19.5" customHeight="1">
      <c r="C58" s="262" t="str">
        <f>IF(E5=O4,"事業完了日","事業完了予定日")</f>
        <v>事業完了予定日</v>
      </c>
      <c r="D58" s="262"/>
      <c r="E58" s="305">
        <v>46631</v>
      </c>
      <c r="F58" s="324"/>
      <c r="G58" s="345"/>
      <c r="H58" s="353" t="s">
        <v>43</v>
      </c>
      <c r="I58" s="360" t="str">
        <f>IF(E58&gt;0,IF(E58&lt;=N58,"○","×"),"×")</f>
        <v>○</v>
      </c>
      <c r="J58" s="196" t="str">
        <f>IF($E$5=$O$4,IF(F58&gt;0,"○","×"),"")</f>
        <v/>
      </c>
      <c r="K58" s="196"/>
      <c r="L58" s="54" t="s">
        <v>441</v>
      </c>
      <c r="M58" s="192"/>
      <c r="N58" s="220">
        <v>46783</v>
      </c>
      <c r="O58" s="220"/>
      <c r="P58" s="225" t="s">
        <v>219</v>
      </c>
      <c r="Q58" s="225" t="s">
        <v>414</v>
      </c>
      <c r="R58" s="225" t="s">
        <v>415</v>
      </c>
      <c r="S58" s="225" t="s">
        <v>417</v>
      </c>
      <c r="T58" s="225" t="s">
        <v>150</v>
      </c>
    </row>
    <row r="59" spans="1:20" ht="24">
      <c r="C59" s="264" t="s">
        <v>199</v>
      </c>
      <c r="D59" s="264"/>
      <c r="E59" s="175">
        <f>IF(E61="",E63+E74,E62)</f>
        <v>585000</v>
      </c>
      <c r="F59" s="175">
        <f>IF(F61="",F63+F74,F62)</f>
        <v>400000</v>
      </c>
      <c r="G59" s="175">
        <f>IF(G61="",G63+G74,G62)</f>
        <v>400000</v>
      </c>
      <c r="H59" s="352" t="str">
        <v>要綱様式第1号</v>
      </c>
      <c r="I59" s="360"/>
      <c r="J59" s="196"/>
      <c r="K59" s="196"/>
      <c r="L59" s="208"/>
      <c r="M59" s="192"/>
      <c r="N59" s="1"/>
      <c r="O59" s="1"/>
      <c r="P59" s="225" t="s">
        <v>413</v>
      </c>
      <c r="Q59" s="225" t="s">
        <v>166</v>
      </c>
      <c r="R59" s="225" t="s">
        <v>416</v>
      </c>
      <c r="S59" s="225" t="s">
        <v>418</v>
      </c>
      <c r="T59" s="225" t="s">
        <v>411</v>
      </c>
    </row>
    <row r="60" spans="1:20" hidden="1">
      <c r="A60" s="255"/>
      <c r="C60" s="119" t="s">
        <v>40</v>
      </c>
      <c r="D60" s="119"/>
      <c r="E60" s="178" t="str">
        <f>IF(E61="","",E63+E74)</f>
        <v/>
      </c>
      <c r="F60" s="178" t="str">
        <f>IF(F61="","",IF(F69&gt;=700000,350000+F74,ROUNDDOWN(F69/2,-3)+F74))</f>
        <v/>
      </c>
      <c r="G60" s="176"/>
      <c r="H60" s="352" t="str">
        <v>要綱様式第1号</v>
      </c>
      <c r="I60" s="360"/>
      <c r="J60" s="196"/>
      <c r="K60" s="196"/>
      <c r="L60" s="208"/>
      <c r="M60" s="192"/>
      <c r="N60" s="1"/>
      <c r="O60" s="1"/>
      <c r="P60" s="1"/>
      <c r="Q60" s="1"/>
      <c r="R60" s="1"/>
      <c r="S60" s="6"/>
      <c r="T60" s="6"/>
    </row>
    <row r="61" spans="1:20">
      <c r="C61" s="263" t="s">
        <v>46</v>
      </c>
      <c r="D61" s="263"/>
      <c r="E61" s="308"/>
      <c r="F61" s="325"/>
      <c r="G61" s="346"/>
      <c r="H61" s="352" t="str">
        <v>要綱様式第1号</v>
      </c>
      <c r="I61" s="360"/>
      <c r="J61" s="196"/>
      <c r="K61" s="196"/>
      <c r="L61" s="54"/>
      <c r="M61" s="192"/>
      <c r="N61" s="1"/>
      <c r="O61" s="1"/>
      <c r="P61" s="1"/>
      <c r="Q61" s="1"/>
      <c r="R61" s="1"/>
      <c r="S61" s="6"/>
      <c r="T61" s="6"/>
    </row>
    <row r="62" spans="1:20" hidden="1">
      <c r="A62" s="255"/>
      <c r="C62" s="30" t="s">
        <v>51</v>
      </c>
      <c r="D62" s="30"/>
      <c r="E62" s="101" t="str">
        <f>IF(E61="","",E60-E61)</f>
        <v/>
      </c>
      <c r="F62" s="142" t="str">
        <f>IF(F61="","",F60-F61)</f>
        <v/>
      </c>
      <c r="G62" s="178" t="str">
        <f>IF(G61="","",G60-G61)</f>
        <v/>
      </c>
      <c r="H62" s="352" t="str">
        <v>要綱様式第1号</v>
      </c>
      <c r="I62" s="360"/>
      <c r="J62" s="196"/>
      <c r="K62" s="196"/>
      <c r="L62" s="208"/>
      <c r="M62" s="192"/>
      <c r="N62" s="1"/>
      <c r="O62" s="1"/>
      <c r="P62" s="1"/>
      <c r="Q62" s="1"/>
      <c r="R62" s="1"/>
      <c r="S62" s="6"/>
      <c r="T62" s="6"/>
    </row>
    <row r="63" spans="1:20" hidden="1">
      <c r="A63" s="255"/>
      <c r="C63" s="30" t="s">
        <v>314</v>
      </c>
      <c r="D63" s="30"/>
      <c r="E63" s="101">
        <v>400000</v>
      </c>
      <c r="F63" s="142">
        <v>400000</v>
      </c>
      <c r="G63" s="178">
        <v>400000</v>
      </c>
      <c r="H63" s="352" t="s">
        <v>71</v>
      </c>
      <c r="I63" s="360"/>
      <c r="J63" s="196"/>
      <c r="K63" s="196"/>
      <c r="L63" s="208"/>
      <c r="M63" s="192"/>
      <c r="N63" s="1"/>
      <c r="O63" s="1"/>
      <c r="P63" s="1"/>
      <c r="Q63" s="1"/>
      <c r="R63" s="1"/>
      <c r="S63" s="6"/>
      <c r="T63" s="6"/>
    </row>
    <row r="64" spans="1:20" hidden="1">
      <c r="A64" s="255"/>
      <c r="C64" s="30" t="s">
        <v>168</v>
      </c>
      <c r="D64" s="30"/>
      <c r="E64" s="101">
        <f>IF(E72&lt;10,0,IF(E71="50％以上",IF(ROUNDDOWN(E72,0)*15000&gt;=150000,IF(ROUNDDOWN(E72,0)*15000&lt;300000,ROUNDDOWN(E72,0)*15000,300000),0),0))</f>
        <v>150000</v>
      </c>
      <c r="F64" s="101">
        <f>IF(F72&lt;10,0,IF(F71="50％以上",IF(ROUNDDOWN(F72,0)*15000&gt;=150000,IF(ROUNDDOWN(F72,0)*15000&lt;300000,ROUNDDOWN(F72,0)*15000,300000),0),0))</f>
        <v>0</v>
      </c>
      <c r="G64" s="101">
        <f>IF(G72&lt;10,0,IF(G71="50％以上",IF(ROUNDDOWN(G72,0)*15000&gt;=150000,IF(ROUNDDOWN(G72,0)*15000&lt;300000,ROUNDDOWN(G72,0)*15000,300000),0),0))</f>
        <v>0</v>
      </c>
      <c r="H64" s="352"/>
      <c r="I64" s="360"/>
      <c r="J64" s="196"/>
      <c r="K64" s="196"/>
      <c r="L64" s="208"/>
      <c r="N64" s="1"/>
      <c r="O64" s="1"/>
      <c r="P64" s="1"/>
      <c r="Q64" s="1"/>
      <c r="R64" s="1"/>
      <c r="S64" s="6"/>
      <c r="T64" s="6"/>
    </row>
    <row r="65" spans="1:20" hidden="1">
      <c r="A65" s="255"/>
      <c r="C65" s="30" t="s">
        <v>162</v>
      </c>
      <c r="D65" s="30"/>
      <c r="E65" s="101">
        <f>IF(E72&lt;10,0,IF(E71="50％以上",IF(ROUNDDOWN(E73,0)*5000&gt;=5000,IF(ROUNDDOWN(E73,0)*5000&lt;100000,ROUNDDOWN(E73,0)*5000,100000),0),0))</f>
        <v>35000</v>
      </c>
      <c r="F65" s="101">
        <f>IF(F72&lt;10,0,IF(F71="50％以上",IF(ROUNDDOWN(F73,0)*5000&gt;=5000,IF(ROUNDDOWN(F73,0)*5000&lt;100000,ROUNDDOWN(F73,0)*5000,100000),0),0))</f>
        <v>0</v>
      </c>
      <c r="G65" s="101">
        <f>IF(G72&lt;10,0,IF(G71="50％以上",IF(ROUNDDOWN(G73,0)*5000&gt;=5000,IF(ROUNDDOWN(G73,0)*5000&lt;100000,ROUNDDOWN(G73,0)*5000,100000),0),0))</f>
        <v>0</v>
      </c>
      <c r="H65" s="352"/>
      <c r="I65" s="360"/>
      <c r="J65" s="196"/>
      <c r="K65" s="196"/>
      <c r="L65" s="208"/>
      <c r="N65" s="1"/>
      <c r="O65" s="1"/>
      <c r="P65" s="1"/>
      <c r="Q65" s="1"/>
      <c r="R65" s="1"/>
      <c r="S65" s="6"/>
      <c r="T65" s="6"/>
    </row>
    <row r="66" spans="1:20" hidden="1">
      <c r="A66" s="255"/>
      <c r="C66" s="30" t="s">
        <v>59</v>
      </c>
      <c r="D66" s="30"/>
      <c r="E66" s="101">
        <f>E69-E63-E64-E65</f>
        <v>29415000</v>
      </c>
      <c r="F66" s="142">
        <f>F69-F63-F64-F65</f>
        <v>-400000</v>
      </c>
      <c r="G66" s="178">
        <f>G69-G63-G64-G65</f>
        <v>-400000</v>
      </c>
      <c r="H66" s="352" t="s">
        <v>71</v>
      </c>
      <c r="I66" s="360"/>
      <c r="J66" s="196"/>
      <c r="K66" s="196"/>
      <c r="L66" s="208"/>
      <c r="M66" s="192"/>
      <c r="N66" s="221" t="s">
        <v>115</v>
      </c>
      <c r="O66" s="54" t="s">
        <v>271</v>
      </c>
      <c r="P66" s="6"/>
      <c r="Q66" s="6"/>
      <c r="R66" s="6"/>
      <c r="S66" s="6"/>
      <c r="T66" s="6"/>
    </row>
    <row r="67" spans="1:20" hidden="1">
      <c r="A67" s="255"/>
      <c r="C67" s="30" t="s">
        <v>34</v>
      </c>
      <c r="D67" s="30"/>
      <c r="E67" s="101">
        <f>E69</f>
        <v>30000000</v>
      </c>
      <c r="F67" s="142">
        <f>F69</f>
        <v>0</v>
      </c>
      <c r="G67" s="178">
        <f>G69</f>
        <v>0</v>
      </c>
      <c r="H67" s="352" t="s">
        <v>71</v>
      </c>
      <c r="I67" s="360"/>
      <c r="J67" s="196"/>
      <c r="K67" s="196"/>
      <c r="L67" s="208"/>
      <c r="M67" s="192"/>
      <c r="N67" s="221" t="s">
        <v>39</v>
      </c>
      <c r="O67" s="222"/>
      <c r="P67" s="6"/>
      <c r="Q67" s="6"/>
      <c r="R67" s="6"/>
      <c r="S67" s="6"/>
      <c r="T67" s="6"/>
    </row>
    <row r="68" spans="1:20" hidden="1">
      <c r="A68" s="255"/>
      <c r="C68" s="30" t="s">
        <v>67</v>
      </c>
      <c r="D68" s="30"/>
      <c r="E68" s="101">
        <f>E69</f>
        <v>30000000</v>
      </c>
      <c r="F68" s="142">
        <f>F69</f>
        <v>0</v>
      </c>
      <c r="G68" s="178">
        <f>G69</f>
        <v>0</v>
      </c>
      <c r="H68" s="352" t="s">
        <v>71</v>
      </c>
      <c r="I68" s="360"/>
      <c r="J68" s="196"/>
      <c r="K68" s="196"/>
      <c r="L68" s="208"/>
      <c r="M68" s="192"/>
      <c r="N68" s="221" t="s">
        <v>163</v>
      </c>
      <c r="O68" s="222"/>
      <c r="P68" s="6"/>
      <c r="Q68" s="6"/>
      <c r="R68" s="6"/>
      <c r="S68" s="6"/>
      <c r="T68" s="6"/>
    </row>
    <row r="69" spans="1:20">
      <c r="C69" s="262" t="str">
        <f>IF($E$5=$O$3,"工事請負契約予定額（購入予定額）","工事請負契約額（購入額）")</f>
        <v>工事請負契約予定額（購入予定額）</v>
      </c>
      <c r="D69" s="262"/>
      <c r="E69" s="309">
        <v>30000000</v>
      </c>
      <c r="F69" s="326"/>
      <c r="G69" s="347"/>
      <c r="H69" s="353" t="s">
        <v>43</v>
      </c>
      <c r="I69" s="360" t="str">
        <f>IF(E69&gt;0,"○","×")</f>
        <v>○</v>
      </c>
      <c r="J69" s="196" t="str">
        <f>IF($E$5=$O$4,IF(F69&gt;0,"○","×"),"")</f>
        <v/>
      </c>
      <c r="K69" s="196"/>
      <c r="L69" s="54" t="s">
        <v>31</v>
      </c>
      <c r="M69" s="192"/>
      <c r="N69" s="221" t="s">
        <v>258</v>
      </c>
      <c r="O69" s="222"/>
      <c r="P69" s="1"/>
      <c r="Q69" s="216"/>
      <c r="R69" s="216"/>
      <c r="S69" s="216"/>
      <c r="T69" s="6"/>
    </row>
    <row r="70" spans="1:20" hidden="1">
      <c r="C70" s="265" t="s">
        <v>27</v>
      </c>
      <c r="D70" s="56" t="s">
        <v>408</v>
      </c>
      <c r="E70" s="302" t="s">
        <v>110</v>
      </c>
      <c r="F70" s="200"/>
      <c r="G70" s="348"/>
      <c r="H70" s="354" t="s">
        <v>43</v>
      </c>
      <c r="I70" s="361" t="str">
        <f>IF(E48="有",IF(E70&gt;"","○","×"),"○")</f>
        <v>○</v>
      </c>
      <c r="J70" s="200" t="str">
        <f>IF(E48="有",IF(F70&gt;"","○","×"),"○")</f>
        <v>×</v>
      </c>
      <c r="K70" s="200"/>
      <c r="L70" s="54" t="s">
        <v>93</v>
      </c>
      <c r="M70" s="192"/>
      <c r="N70" s="221" t="s">
        <v>131</v>
      </c>
      <c r="O70" s="223"/>
      <c r="P70" s="1"/>
      <c r="Q70" s="226"/>
      <c r="R70" s="226"/>
      <c r="S70" s="226"/>
      <c r="T70" s="6"/>
    </row>
    <row r="71" spans="1:20" ht="19.5" customHeight="1">
      <c r="C71" s="265"/>
      <c r="D71" s="57" t="s">
        <v>403</v>
      </c>
      <c r="E71" s="302" t="s">
        <v>87</v>
      </c>
      <c r="F71" s="200"/>
      <c r="G71" s="348"/>
      <c r="H71" s="354"/>
      <c r="I71" s="362" t="str">
        <f>IF(E48="有",IF(E71=O34,"○","×"),"○")</f>
        <v>○</v>
      </c>
      <c r="J71" s="200" t="str">
        <f>IF(E48="有",IF(F71&gt;"","○","×"),"○")</f>
        <v>×</v>
      </c>
      <c r="K71" s="200" t="str">
        <f>IF($E$48&gt;"",IF(G72="","×","○"),"○")</f>
        <v>×</v>
      </c>
      <c r="L71" s="214" t="s">
        <v>437</v>
      </c>
      <c r="N71" s="221" t="s">
        <v>261</v>
      </c>
      <c r="O71" s="222"/>
      <c r="P71" s="1"/>
      <c r="Q71" s="1"/>
      <c r="R71" s="219"/>
      <c r="S71" s="6"/>
      <c r="T71" s="6"/>
    </row>
    <row r="72" spans="1:20" ht="19.5" customHeight="1">
      <c r="C72" s="265"/>
      <c r="D72" s="56" t="s">
        <v>227</v>
      </c>
      <c r="E72" s="310">
        <v>10</v>
      </c>
      <c r="F72" s="327"/>
      <c r="G72" s="349"/>
      <c r="H72" s="354"/>
      <c r="I72" s="361" t="str">
        <f>IF(E48=O47,IF(E72&gt;=10,"○","×"),"○")</f>
        <v>○</v>
      </c>
      <c r="J72" s="200" t="str">
        <f>IF(E48="有",IF(F72&gt;=4,"○","×"),"○")</f>
        <v>×</v>
      </c>
      <c r="K72" s="200"/>
      <c r="L72" s="54" t="s">
        <v>80</v>
      </c>
      <c r="N72" s="221" t="s">
        <v>263</v>
      </c>
      <c r="O72" s="222" t="s">
        <v>339</v>
      </c>
      <c r="P72" s="1"/>
      <c r="Q72" s="1"/>
      <c r="R72" s="220"/>
      <c r="S72" s="6"/>
      <c r="T72" s="6"/>
    </row>
    <row r="73" spans="1:20" ht="19.5" customHeight="1">
      <c r="C73" s="265"/>
      <c r="D73" s="58" t="s">
        <v>352</v>
      </c>
      <c r="E73" s="310">
        <v>7</v>
      </c>
      <c r="F73" s="327"/>
      <c r="G73" s="349"/>
      <c r="H73" s="354"/>
      <c r="I73" s="361" t="str">
        <f>IF(G48=O47,IF(E73&gt;0,"○","×"),IF(E73=0,"○","×"))</f>
        <v>○</v>
      </c>
      <c r="J73" s="200" t="str">
        <f>IF(G48="有",IF(F73&gt;0,"○","×"),"○")</f>
        <v>×</v>
      </c>
      <c r="K73" s="200"/>
      <c r="L73" s="54" t="s">
        <v>56</v>
      </c>
      <c r="N73" s="221" t="s">
        <v>146</v>
      </c>
      <c r="O73" s="222" t="s">
        <v>338</v>
      </c>
      <c r="P73" s="1"/>
      <c r="Q73" s="1"/>
      <c r="R73" s="1"/>
      <c r="S73" s="6"/>
      <c r="T73" s="6"/>
    </row>
    <row r="74" spans="1:20" ht="19.5" customHeight="1">
      <c r="C74" s="265"/>
      <c r="D74" s="272" t="s">
        <v>34</v>
      </c>
      <c r="E74" s="183">
        <f>E64+E65</f>
        <v>185000</v>
      </c>
      <c r="F74" s="183">
        <f>F64+F65</f>
        <v>0</v>
      </c>
      <c r="G74" s="183">
        <f>G64+G65</f>
        <v>0</v>
      </c>
      <c r="H74" s="354"/>
      <c r="I74" s="361"/>
      <c r="J74" s="200"/>
      <c r="K74" s="200"/>
      <c r="L74" s="54"/>
      <c r="N74" s="221" t="s">
        <v>266</v>
      </c>
      <c r="O74" s="222" t="s">
        <v>320</v>
      </c>
      <c r="P74" s="1"/>
      <c r="Q74" s="1"/>
      <c r="R74" s="1"/>
      <c r="S74" s="6"/>
      <c r="T74" s="6"/>
    </row>
    <row r="75" spans="1:20">
      <c r="D75" s="60"/>
      <c r="E75" s="107"/>
      <c r="F75" s="148"/>
      <c r="H75" s="192"/>
      <c r="I75" s="202"/>
      <c r="N75" s="221" t="s">
        <v>148</v>
      </c>
      <c r="O75" s="224" t="s">
        <v>96</v>
      </c>
      <c r="P75" s="1"/>
      <c r="Q75" s="1"/>
      <c r="R75" s="1"/>
      <c r="S75" s="6"/>
      <c r="T75" s="6"/>
    </row>
    <row r="76" spans="1:20" hidden="1">
      <c r="A76" s="255"/>
      <c r="D76" s="192"/>
      <c r="E76" s="107"/>
      <c r="F76" s="148"/>
      <c r="G76" s="328"/>
      <c r="I76" s="203">
        <f>COUNTIF(I4:I75,"×")</f>
        <v>1</v>
      </c>
      <c r="N76" s="221" t="s">
        <v>267</v>
      </c>
      <c r="O76" s="222" t="s">
        <v>32</v>
      </c>
      <c r="P76" s="1"/>
      <c r="Q76" s="1"/>
      <c r="R76" s="1"/>
      <c r="S76" s="6"/>
      <c r="T76" s="6"/>
    </row>
    <row r="77" spans="1:20">
      <c r="D77" s="192"/>
      <c r="E77" s="107"/>
      <c r="F77" s="148"/>
      <c r="G77" s="328"/>
      <c r="N77" s="221" t="s">
        <v>269</v>
      </c>
      <c r="O77" s="222" t="s">
        <v>121</v>
      </c>
      <c r="P77" s="1"/>
      <c r="Q77" s="1"/>
      <c r="R77" s="1"/>
      <c r="S77" s="6"/>
      <c r="T77" s="6"/>
    </row>
    <row r="78" spans="1:20">
      <c r="D78" s="273"/>
      <c r="E78" s="273"/>
      <c r="F78" s="273"/>
      <c r="G78" s="273"/>
      <c r="N78" s="221" t="s">
        <v>270</v>
      </c>
      <c r="O78" s="222" t="s">
        <v>119</v>
      </c>
      <c r="P78" s="1"/>
      <c r="Q78" s="1"/>
      <c r="R78" s="1"/>
      <c r="S78" s="6"/>
      <c r="T78" s="6"/>
    </row>
    <row r="79" spans="1:20">
      <c r="D79" s="273"/>
      <c r="E79" s="273"/>
      <c r="F79" s="273"/>
      <c r="G79" s="273"/>
      <c r="N79" s="221" t="s">
        <v>86</v>
      </c>
      <c r="O79" s="222" t="s">
        <v>334</v>
      </c>
      <c r="P79" s="1"/>
      <c r="Q79" s="1"/>
      <c r="R79" s="1"/>
      <c r="S79" s="6"/>
      <c r="T79" s="6"/>
    </row>
    <row r="80" spans="1:20">
      <c r="D80" s="192"/>
      <c r="E80" s="107"/>
      <c r="F80" s="148"/>
      <c r="G80" s="328"/>
      <c r="N80" s="221" t="s">
        <v>272</v>
      </c>
      <c r="O80" s="222" t="s">
        <v>268</v>
      </c>
      <c r="P80" s="1"/>
      <c r="Q80" s="1"/>
      <c r="R80" s="1"/>
      <c r="S80" s="6"/>
      <c r="T80" s="6"/>
    </row>
    <row r="81" spans="4:20">
      <c r="D81" s="273"/>
      <c r="E81" s="273"/>
      <c r="F81" s="273"/>
      <c r="G81" s="273"/>
      <c r="N81" s="221" t="s">
        <v>75</v>
      </c>
      <c r="O81" s="222" t="s">
        <v>332</v>
      </c>
      <c r="P81" s="1"/>
      <c r="Q81" s="1"/>
      <c r="R81" s="1"/>
      <c r="S81" s="6"/>
      <c r="T81" s="6"/>
    </row>
    <row r="82" spans="4:20">
      <c r="D82" s="273"/>
      <c r="E82" s="273"/>
      <c r="F82" s="273"/>
      <c r="G82" s="273"/>
      <c r="N82" s="221" t="s">
        <v>132</v>
      </c>
      <c r="O82" s="222" t="s">
        <v>216</v>
      </c>
      <c r="P82" s="1"/>
      <c r="Q82" s="1"/>
      <c r="R82" s="1"/>
      <c r="S82" s="6"/>
      <c r="T82" s="6"/>
    </row>
    <row r="83" spans="4:20" ht="18.75" customHeight="1">
      <c r="N83" s="221" t="s">
        <v>156</v>
      </c>
      <c r="O83" s="222" t="s">
        <v>60</v>
      </c>
      <c r="P83" s="1"/>
      <c r="Q83" s="227"/>
      <c r="R83" s="1"/>
      <c r="S83" s="6"/>
      <c r="T83" s="6"/>
    </row>
    <row r="84" spans="4:20">
      <c r="N84" s="221" t="s">
        <v>178</v>
      </c>
      <c r="O84" s="222" t="s">
        <v>260</v>
      </c>
      <c r="P84" s="1"/>
      <c r="Q84" s="227"/>
      <c r="R84" s="1"/>
      <c r="S84" s="6"/>
      <c r="T84" s="6"/>
    </row>
    <row r="85" spans="4:20">
      <c r="N85" s="221" t="s">
        <v>73</v>
      </c>
      <c r="O85" s="222" t="s">
        <v>213</v>
      </c>
      <c r="P85" s="1"/>
      <c r="Q85" s="227"/>
      <c r="R85" s="1"/>
      <c r="S85" s="6"/>
      <c r="T85" s="6"/>
    </row>
    <row r="86" spans="4:20">
      <c r="N86" s="221" t="s">
        <v>273</v>
      </c>
      <c r="O86" s="222" t="s">
        <v>331</v>
      </c>
      <c r="P86" s="1"/>
      <c r="Q86" s="227"/>
      <c r="R86" s="1"/>
      <c r="S86" s="6"/>
      <c r="T86" s="6"/>
    </row>
    <row r="87" spans="4:20">
      <c r="N87" s="221" t="s">
        <v>215</v>
      </c>
      <c r="O87" s="222" t="s">
        <v>330</v>
      </c>
      <c r="P87" s="1"/>
      <c r="Q87" s="227"/>
      <c r="R87" s="1"/>
      <c r="S87" s="6"/>
      <c r="T87" s="6"/>
    </row>
    <row r="88" spans="4:20">
      <c r="N88" s="221" t="s">
        <v>276</v>
      </c>
      <c r="O88" s="222" t="s">
        <v>295</v>
      </c>
      <c r="P88" s="1"/>
      <c r="Q88" s="227"/>
      <c r="R88" s="1"/>
      <c r="S88" s="6"/>
      <c r="T88" s="6"/>
    </row>
    <row r="89" spans="4:20">
      <c r="N89" s="221" t="s">
        <v>35</v>
      </c>
      <c r="O89" s="222" t="s">
        <v>329</v>
      </c>
      <c r="P89" s="1"/>
      <c r="Q89" s="227"/>
      <c r="R89" s="1"/>
      <c r="S89" s="6"/>
      <c r="T89" s="6"/>
    </row>
    <row r="90" spans="4:20">
      <c r="N90" s="221" t="s">
        <v>180</v>
      </c>
      <c r="O90" s="222" t="s">
        <v>203</v>
      </c>
      <c r="P90" s="1"/>
      <c r="Q90" s="227"/>
      <c r="R90" s="1"/>
      <c r="S90" s="6"/>
      <c r="T90" s="6"/>
    </row>
    <row r="91" spans="4:20">
      <c r="N91" s="221" t="s">
        <v>221</v>
      </c>
      <c r="O91" s="222" t="s">
        <v>327</v>
      </c>
      <c r="P91" s="1"/>
      <c r="Q91" s="227"/>
      <c r="R91" s="1"/>
      <c r="S91" s="6"/>
      <c r="T91" s="6"/>
    </row>
    <row r="92" spans="4:20">
      <c r="N92" s="221" t="s">
        <v>237</v>
      </c>
      <c r="O92" s="222" t="s">
        <v>326</v>
      </c>
      <c r="P92" s="1"/>
      <c r="Q92" s="227"/>
      <c r="R92" s="1"/>
      <c r="S92" s="6"/>
      <c r="T92" s="6"/>
    </row>
    <row r="93" spans="4:20">
      <c r="N93" s="221" t="s">
        <v>192</v>
      </c>
      <c r="O93" s="222" t="s">
        <v>240</v>
      </c>
      <c r="P93" s="1"/>
      <c r="Q93" s="227"/>
      <c r="R93" s="1"/>
      <c r="S93" s="6"/>
      <c r="T93" s="6"/>
    </row>
    <row r="94" spans="4:20">
      <c r="N94" s="221" t="s">
        <v>277</v>
      </c>
      <c r="O94" s="222" t="s">
        <v>84</v>
      </c>
      <c r="P94" s="1"/>
      <c r="Q94" s="1"/>
      <c r="R94" s="1"/>
      <c r="S94" s="6"/>
      <c r="T94" s="6"/>
    </row>
    <row r="95" spans="4:20">
      <c r="N95" s="221" t="s">
        <v>225</v>
      </c>
      <c r="O95" s="222" t="s">
        <v>65</v>
      </c>
      <c r="P95" s="1"/>
      <c r="Q95" s="1"/>
      <c r="R95" s="1"/>
      <c r="S95" s="6"/>
      <c r="T95" s="6"/>
    </row>
    <row r="96" spans="4:20">
      <c r="N96" s="221" t="s">
        <v>104</v>
      </c>
      <c r="O96" s="222" t="s">
        <v>138</v>
      </c>
      <c r="P96" s="1"/>
      <c r="Q96" s="1"/>
      <c r="R96" s="1"/>
      <c r="S96" s="6"/>
      <c r="T96" s="6"/>
    </row>
    <row r="97" spans="14:20">
      <c r="N97" s="221" t="s">
        <v>278</v>
      </c>
      <c r="O97" s="222" t="s">
        <v>310</v>
      </c>
      <c r="P97" s="1"/>
      <c r="Q97" s="1"/>
      <c r="R97" s="1"/>
      <c r="S97" s="6"/>
      <c r="T97" s="6"/>
    </row>
    <row r="98" spans="14:20">
      <c r="N98" s="221" t="s">
        <v>143</v>
      </c>
      <c r="O98" s="222" t="s">
        <v>139</v>
      </c>
      <c r="P98" s="1"/>
      <c r="Q98" s="1"/>
      <c r="R98" s="1"/>
      <c r="S98" s="6"/>
      <c r="T98" s="6"/>
    </row>
    <row r="99" spans="14:20">
      <c r="N99" s="221" t="s">
        <v>48</v>
      </c>
      <c r="O99" s="222" t="s">
        <v>90</v>
      </c>
      <c r="P99" s="1"/>
      <c r="Q99" s="1"/>
      <c r="R99" s="1"/>
      <c r="S99" s="6"/>
      <c r="T99" s="6"/>
    </row>
    <row r="100" spans="14:20">
      <c r="N100" s="221" t="s">
        <v>209</v>
      </c>
      <c r="O100" s="222" t="s">
        <v>322</v>
      </c>
      <c r="P100" s="1"/>
      <c r="Q100" s="1"/>
      <c r="R100" s="1"/>
      <c r="S100" s="6"/>
      <c r="T100" s="6"/>
    </row>
    <row r="101" spans="14:20">
      <c r="N101" s="221" t="s">
        <v>247</v>
      </c>
      <c r="O101" s="222" t="s">
        <v>246</v>
      </c>
      <c r="P101" s="1"/>
      <c r="Q101" s="1"/>
      <c r="R101" s="1"/>
      <c r="S101" s="6"/>
      <c r="T101" s="6"/>
    </row>
    <row r="102" spans="14:20">
      <c r="N102" s="221" t="s">
        <v>280</v>
      </c>
      <c r="O102" s="222" t="s">
        <v>325</v>
      </c>
      <c r="P102" s="1"/>
      <c r="Q102" s="1"/>
      <c r="R102" s="1"/>
      <c r="S102" s="6"/>
      <c r="T102" s="6"/>
    </row>
    <row r="103" spans="14:20">
      <c r="N103" s="221" t="s">
        <v>49</v>
      </c>
      <c r="O103" s="222" t="s">
        <v>317</v>
      </c>
      <c r="P103" s="1"/>
      <c r="Q103" s="1"/>
      <c r="R103" s="1"/>
      <c r="S103" s="6"/>
      <c r="T103" s="6"/>
    </row>
    <row r="104" spans="14:20">
      <c r="N104" s="221" t="s">
        <v>282</v>
      </c>
      <c r="O104" s="222" t="s">
        <v>161</v>
      </c>
      <c r="P104" s="1"/>
      <c r="Q104" s="1"/>
      <c r="R104" s="1"/>
      <c r="S104" s="6"/>
      <c r="T104" s="6"/>
    </row>
    <row r="105" spans="14:20">
      <c r="N105" s="221" t="s">
        <v>55</v>
      </c>
      <c r="O105" s="222" t="s">
        <v>308</v>
      </c>
      <c r="P105" s="1"/>
      <c r="Q105" s="1"/>
      <c r="R105" s="1"/>
      <c r="S105" s="6"/>
      <c r="T105" s="6"/>
    </row>
    <row r="106" spans="14:20">
      <c r="N106" s="221" t="s">
        <v>283</v>
      </c>
      <c r="O106" s="222" t="s">
        <v>206</v>
      </c>
      <c r="P106" s="1"/>
      <c r="Q106" s="1"/>
      <c r="R106" s="1"/>
      <c r="S106" s="6"/>
      <c r="T106" s="6"/>
    </row>
    <row r="107" spans="14:20">
      <c r="N107" s="221" t="s">
        <v>285</v>
      </c>
      <c r="O107" s="222" t="s">
        <v>2</v>
      </c>
      <c r="P107" s="1"/>
      <c r="Q107" s="1"/>
      <c r="R107" s="1"/>
      <c r="S107" s="6"/>
      <c r="T107" s="6"/>
    </row>
    <row r="108" spans="14:20">
      <c r="N108" s="221" t="s">
        <v>164</v>
      </c>
      <c r="O108" s="222" t="s">
        <v>13</v>
      </c>
      <c r="P108" s="1"/>
      <c r="Q108" s="1"/>
      <c r="R108" s="1"/>
      <c r="S108" s="6"/>
      <c r="T108" s="6"/>
    </row>
    <row r="109" spans="14:20">
      <c r="N109" s="221" t="s">
        <v>140</v>
      </c>
      <c r="O109" s="222" t="s">
        <v>244</v>
      </c>
      <c r="P109" s="1"/>
      <c r="Q109" s="1"/>
      <c r="R109" s="1"/>
      <c r="S109" s="6"/>
      <c r="T109" s="6"/>
    </row>
    <row r="110" spans="14:20">
      <c r="N110" s="221" t="s">
        <v>256</v>
      </c>
      <c r="O110" s="222" t="s">
        <v>302</v>
      </c>
      <c r="P110" s="1"/>
      <c r="Q110" s="1"/>
      <c r="R110" s="1"/>
      <c r="S110" s="6"/>
      <c r="T110" s="6"/>
    </row>
    <row r="111" spans="14:20">
      <c r="N111" s="221" t="s">
        <v>103</v>
      </c>
      <c r="O111" s="1"/>
      <c r="P111" s="1"/>
      <c r="Q111" s="1"/>
      <c r="R111" s="1"/>
      <c r="S111" s="6"/>
      <c r="T111" s="6"/>
    </row>
    <row r="112" spans="14:20">
      <c r="N112" s="221" t="s">
        <v>81</v>
      </c>
      <c r="O112" s="1"/>
      <c r="P112" s="1"/>
      <c r="Q112" s="1"/>
      <c r="R112" s="1"/>
      <c r="S112" s="6"/>
      <c r="T112" s="6"/>
    </row>
    <row r="113" spans="14:20">
      <c r="N113" s="221" t="s">
        <v>7</v>
      </c>
      <c r="O113" s="1"/>
      <c r="P113" s="1"/>
      <c r="Q113" s="1"/>
      <c r="R113" s="1"/>
      <c r="S113" s="6"/>
      <c r="T113" s="6"/>
    </row>
    <row r="114" spans="14:20">
      <c r="N114" s="221"/>
      <c r="O114" s="1"/>
      <c r="P114" s="1"/>
      <c r="Q114" s="1"/>
      <c r="R114" s="1"/>
      <c r="S114" s="6"/>
      <c r="T114" s="6"/>
    </row>
  </sheetData>
  <sheetProtection password="83E8" sheet="1" objects="1" scenarios="1"/>
  <mergeCells count="43">
    <mergeCell ref="I4:K4"/>
    <mergeCell ref="F15:G15"/>
    <mergeCell ref="F16:G16"/>
    <mergeCell ref="F28:G28"/>
    <mergeCell ref="F29:G29"/>
    <mergeCell ref="E42:G42"/>
    <mergeCell ref="E44:G44"/>
    <mergeCell ref="E45:G45"/>
    <mergeCell ref="D46:E46"/>
    <mergeCell ref="D47:E47"/>
    <mergeCell ref="F50:G50"/>
    <mergeCell ref="E51:G51"/>
    <mergeCell ref="C55:D55"/>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L4:L5"/>
    <mergeCell ref="D6:D9"/>
    <mergeCell ref="D15:D16"/>
    <mergeCell ref="D18:D21"/>
    <mergeCell ref="D22:D25"/>
    <mergeCell ref="D26:D27"/>
    <mergeCell ref="L26:L27"/>
    <mergeCell ref="D28:D29"/>
    <mergeCell ref="D33:D34"/>
    <mergeCell ref="D38:D41"/>
    <mergeCell ref="C42:C47"/>
    <mergeCell ref="C48:C51"/>
    <mergeCell ref="C53:D54"/>
    <mergeCell ref="C70:C74"/>
    <mergeCell ref="C6:C25"/>
    <mergeCell ref="C26:C41"/>
  </mergeCells>
  <phoneticPr fontId="3"/>
  <conditionalFormatting sqref="I37">
    <cfRule type="expression" dxfId="32" priority="1">
      <formula>$E$5="交付申請"</formula>
    </cfRule>
  </conditionalFormatting>
  <conditionalFormatting sqref="I5:I36 I38:I74">
    <cfRule type="expression" dxfId="31" priority="2">
      <formula>$E$5="交付申請"</formula>
    </cfRule>
  </conditionalFormatting>
  <conditionalFormatting sqref="G17">
    <cfRule type="expression" dxfId="30" priority="8">
      <formula>$E$17="その他"</formula>
    </cfRule>
  </conditionalFormatting>
  <conditionalFormatting sqref="F61">
    <cfRule type="expression" dxfId="29" priority="13">
      <formula>$E$5="実績報告"</formula>
    </cfRule>
  </conditionalFormatting>
  <conditionalFormatting sqref="C55:C56">
    <cfRule type="expression" dxfId="28" priority="16">
      <formula>$E$5="交付申請"</formula>
    </cfRule>
  </conditionalFormatting>
  <conditionalFormatting sqref="F53">
    <cfRule type="expression" dxfId="27" priority="14">
      <formula>$E$5="実績報告"</formula>
    </cfRule>
  </conditionalFormatting>
  <conditionalFormatting sqref="F70">
    <cfRule type="expression" dxfId="26" priority="11">
      <formula>$E$5="実績報告"</formula>
    </cfRule>
  </conditionalFormatting>
  <conditionalFormatting sqref="F69">
    <cfRule type="expression" dxfId="25" priority="12">
      <formula>$E$5="実績報告"</formula>
    </cfRule>
  </conditionalFormatting>
  <conditionalFormatting sqref="D76:G82">
    <cfRule type="expression" dxfId="24" priority="15">
      <formula>$E$5="変更承認申請"</formula>
    </cfRule>
  </conditionalFormatting>
  <conditionalFormatting sqref="F54:F58">
    <cfRule type="expression" dxfId="23" priority="10">
      <formula>$E$5="実績報告"</formula>
    </cfRule>
  </conditionalFormatting>
  <conditionalFormatting sqref="F70:F73">
    <cfRule type="expression" dxfId="22" priority="9">
      <formula>$E$5="実績報告"</formula>
    </cfRule>
  </conditionalFormatting>
  <conditionalFormatting sqref="G53:G58 G61 G69:G73">
    <cfRule type="expression" dxfId="21" priority="7">
      <formula>$E$5="交付申請"</formula>
    </cfRule>
  </conditionalFormatting>
  <dataValidations count="43">
    <dataValidation allowBlank="1" showDropDown="0" showInputMessage="1" showErrorMessage="1" prompt="自由記述" sqref="E49 E43 G43 F38:F40 E34:F34 E31:E32 F29 E12:G12 F16 G17"/>
    <dataValidation imeMode="disabled" allowBlank="1" showDropDown="0" showInputMessage="1" showErrorMessage="1" prompt="消費税仕入控除を行う場合のみ記入してください" sqref="E49 G43 E43 F29 G17 F16 E12:G12"/>
    <dataValidation type="list" allowBlank="1" showDropDown="0" showInputMessage="1" showErrorMessage="1" prompt="選択してください" sqref="F7">
      <formula1>$Q$66:$Q$114</formula1>
    </dataValidation>
    <dataValidation type="list" allowBlank="1" showDropDown="0" showInputMessage="1" showErrorMessage="1" prompt="選択してください" sqref="E29 E16">
      <formula1>$R$66:$R$110</formula1>
    </dataValidation>
    <dataValidation type="list" allowBlank="1" showDropDown="0" showInputMessage="1" showErrorMessage="1" sqref="F19">
      <formula1>$Q$15:$Q$19</formula1>
    </dataValidation>
    <dataValidation type="list" allowBlank="1" showDropDown="0" showInputMessage="1" showErrorMessage="1" sqref="E21">
      <formula1>$R$15:$R$17</formula1>
    </dataValidation>
    <dataValidation type="textLength" imeMode="halfAlpha" allowBlank="1" showDropDown="0" showInputMessage="1" showErrorMessage="1" sqref="F21">
      <formula1>1</formula1>
      <formula2>8</formula2>
    </dataValidation>
    <dataValidation imeMode="halfAlpha" allowBlank="1" showDropDown="0" showInputMessage="1" showErrorMessage="1" sqref="G45:G47 E45:F45 E14"/>
    <dataValidation type="custom" allowBlank="1" showDropDown="0" showInputMessage="1" showErrorMessage="1" errorTitle="NGワード" error="金庫、組合などの種別は隣のセルのみに記載し、このセルには記載しないでください。_x000a_例：「静岡銀行」の場合→「静岡」とのみ記載" sqref="E19">
      <formula1>NOT(OR(COUNTIF(E19,"*銀行*"),COUNTIF(E19,"*信用金庫*"),COUNTIF(E19,"*信用組合*"),COUNTIF(E19,"*信金*"),COUNTIF(E19,"*農業協同組合*"),COUNTIF(E19,"*農協*"),COUNTIF(E19,"*労働金庫*"),COUNTIF(E19,"*労金*")))</formula1>
    </dataValidation>
    <dataValidation imeMode="halfKatakana" allowBlank="1" showDropDown="0" showInputMessage="1" showErrorMessage="1" prompt="①濁点や半濁点も別々に記入してください。_x000a_例：「ガ」→「カ」「゛」_x000a_②姓と名の間にスペースを入れてください。_x000a_例：「ｼｽﾞｵｶｶﾀﾛｳ」→「ｼｽﾞｵｶ　ｶﾀﾛｳ」_x000a_※申請者と振込先が異なる場合は「委任状」を提出してください。" sqref="G21"/>
    <dataValidation type="list" allowBlank="1" showDropDown="0" showInputMessage="1" showErrorMessage="1" sqref="G41 E17">
      <formula1>$N$15:$N$16</formula1>
    </dataValidation>
    <dataValidation type="custom" imeMode="halfAlpha" allowBlank="1" showDropDown="0" showInputMessage="1" showErrorMessage="1" errorTitle="NGワード" error="ハイフンは記載しないでください。_x000a_例：「420-8601」の場合→「4208601」とのみ記載" sqref="E7">
      <formula1>NOT(OR(COUNTIF(E7,"*-*"),COUNTIF(E7,"*－*"),COUNTIF(E7,"*ー*"),COUNTIF(E7,"*-*")))</formula1>
    </dataValidation>
    <dataValidation type="list" allowBlank="1" showDropDown="0" showInputMessage="1" showErrorMessage="1" sqref="G7">
      <formula1>$R$66:$R$110</formula1>
    </dataValidation>
    <dataValidation type="list" allowBlank="1" showDropDown="0" showInputMessage="1" showErrorMessage="1" sqref="G23">
      <formula1>$Q$68:$Q$114</formula1>
    </dataValidation>
    <dataValidation type="custom" imeMode="halfAlpha" allowBlank="1" showDropDown="0" showInputMessage="1" showErrorMessage="1" sqref="F23">
      <formula1>NOT(OR(COUNTIF(E7,"*-*"),COUNTIF(E7,"*－*"),COUNTIF(E7,"*ー*"),COUNTIF(E7,"*-*")))</formula1>
    </dataValidation>
    <dataValidation type="list" allowBlank="1" showDropDown="0" showInputMessage="1" showErrorMessage="1" sqref="E25">
      <formula1>$R$68:$R$110</formula1>
    </dataValidation>
    <dataValidation allowBlank="1" showDropDown="0" showInputMessage="1" showErrorMessage="1" prompt="姓と名の間にスペースを入れてください。_x000a_例：「静岡太郎」→「静岡　太郎」" sqref="E11"/>
    <dataValidation imeMode="fullKatakana" allowBlank="1" showDropDown="0" showInputMessage="1" showErrorMessage="1" prompt="姓と名の間にスペースを入れてください。_x000a_例：「シズオカタロウ」→「シズオカ　タロウ」" sqref="E10"/>
    <dataValidation type="list" allowBlank="1" showDropDown="0" showInputMessage="1" showErrorMessage="1" sqref="G5">
      <formula1>"第１期,第２期"</formula1>
    </dataValidation>
    <dataValidation allowBlank="1" showDropDown="0" showInputMessage="1" showErrorMessage="1" prompt="スペースに数字を記入してください" sqref="E33"/>
    <dataValidation type="list" allowBlank="1" showDropDown="0" showInputMessage="1" showErrorMessage="1" prompt="選択してください" sqref="E35">
      <formula1>$N$15:$N$16</formula1>
    </dataValidation>
    <dataValidation type="list" allowBlank="1" showDropDown="0" showInputMessage="1" showErrorMessage="1" prompt="５地域：御殿場市、小山町、川根本町_x000a_６地域：浜松市、熱海市、三島市、富士宮市、島田市、_x000a_　　　　掛川市、袋井市、裾野市、湖西市、伊豆市、_x000a_　　　　菊川市、伊豆の国市、西伊豆町、函南町、_x000a_　　　　長泉町、森町_x000a_７地域：静岡市、沼津市、伊東市、富士市、磐田市、_x000a_　　　　焼津市、藤枝市、下田市、御前崎市、_x000a_　　　　牧之原市、東伊豆町、河津町、南伊豆町、_x000a_　　　　松崎町、清水町、吉田町" sqref="E30">
      <formula1>"5,6,7"</formula1>
    </dataValidation>
    <dataValidation type="list" allowBlank="1" showDropDown="0" showInputMessage="1" showErrorMessage="1" sqref="E50 F26:F27">
      <formula1>"○"</formula1>
    </dataValidation>
    <dataValidation type="list" allowBlank="1" showDropDown="0" showInputMessage="1" showErrorMessage="1" sqref="E5">
      <formula1>$O$3:$O$5</formula1>
    </dataValidation>
    <dataValidation allowBlank="1" showDropDown="0" showInputMessage="0" showErrorMessage="1" sqref="E62:G62 E60:F60"/>
    <dataValidation allowBlank="1" showDropDown="0" showInputMessage="1" showErrorMessage="1" prompt="県からの交付決定通知書の右上に記載された「住づ第○号-○」を記載" sqref="F55:G55"/>
    <dataValidation allowBlank="1" showDropDown="0" showInputMessage="1" showErrorMessage="1" prompt="一般的には入力不要！！_x000a_自営業者等で、税関連で申告が必要な場合のみ入力" sqref="E61:G61"/>
    <dataValidation allowBlank="1" showDropDown="0" showInputMessage="1" showErrorMessage="1" prompt="補助事業着手日とは契約日です。工事の着手や支払い（前払いを含む。）は契約日以降としてください。" sqref="F57:G57"/>
    <dataValidation allowBlank="1" showDropDown="0" showInputMessage="1" showErrorMessage="1" prompt="県からの交付決定通知書の右上に記載された「令和○年○月○日」を記載" sqref="F56"/>
    <dataValidation allowBlank="1" showDropDown="0" showInputMessage="1" showErrorMessage="1" prompt="工事、支払いが全て終わった日を入力してください" sqref="F58"/>
    <dataValidation type="list" allowBlank="1" showDropDown="0" showInputMessage="1" showErrorMessage="1" prompt="選択してください" sqref="E71:G71">
      <formula1>$O$33:$O$34</formula1>
    </dataValidation>
    <dataValidation type="whole" allowBlank="1" showDropDown="0" showInputMessage="1" showErrorMessage="1" prompt="税込金額を数値のみ記載" sqref="F69:G69">
      <formula1>0</formula1>
      <formula2>100000000</formula2>
    </dataValidation>
    <dataValidation type="decimal" allowBlank="1" showDropDown="0" showInputMessage="1" showErrorMessage="1" prompt="体積（数値）のみ記載" sqref="E72:G72">
      <formula1>0</formula1>
      <formula2>100000</formula2>
    </dataValidation>
    <dataValidation type="whole" allowBlank="1" showDropDown="0" showInputMessage="1" showErrorMessage="1" prompt="税込金額を数値のみ記載" sqref="E69">
      <formula1>0</formula1>
      <formula2>10000000000</formula2>
    </dataValidation>
    <dataValidation type="list" allowBlank="1" showDropDown="0" showInputMessage="1" showErrorMessage="1" prompt="該当する場合に○を選択する" sqref="E70:G70">
      <formula1>"○"</formula1>
    </dataValidation>
    <dataValidation allowBlank="1" showDropDown="0" showInputMessage="1" showErrorMessage="1" prompt="主たる営業所の所在地を記入してください" sqref="E42:G42"/>
    <dataValidation type="whole" imeMode="halfAlpha" allowBlank="1" showDropDown="0" showInputMessage="1" showErrorMessage="1" errorTitle="対象施工業者" error="施工事業者の要件は直近３年間の年間平均新築住宅請負戸数が50戸未満です！" prompt="自由記述" sqref="F46">
      <formula1>0</formula1>
      <formula2>49</formula2>
    </dataValidation>
    <dataValidation type="list" allowBlank="1" showDropDown="0" showInputMessage="1" showErrorMessage="1" sqref="E51:G51">
      <formula1>$N$49:$N$51</formula1>
    </dataValidation>
    <dataValidation type="list" allowBlank="1" showDropDown="0" showInputMessage="1" showErrorMessage="1" sqref="G49">
      <formula1>$N$48:$O$48</formula1>
    </dataValidation>
    <dataValidation type="list" allowBlank="1" showDropDown="0" showInputMessage="1" showErrorMessage="1" prompt="選択してください" sqref="F47">
      <formula1>$U$47:$V$47</formula1>
    </dataValidation>
    <dataValidation type="list" allowBlank="1" showDropDown="0" showInputMessage="1" showErrorMessage="1" sqref="G48 E48">
      <formula1>$N$47:$O$47</formula1>
    </dataValidation>
    <dataValidation allowBlank="1" showDropDown="0" showInputMessage="1" showErrorMessage="1" prompt="工事、支払いが全て終わる予定日を入力してください" sqref="G58"/>
    <dataValidation type="list" allowBlank="1" showDropDown="0" showInputMessage="1" showErrorMessage="1" prompt="選択してください" sqref="E36">
      <formula1>$T$15:$T$16</formula1>
    </dataValidation>
  </dataValidations>
  <hyperlinks>
    <hyperlink ref="E14" r:id="rId1"/>
  </hyperlinks>
  <pageMargins left="0.7" right="0.7" top="0.75" bottom="0.75" header="0.3" footer="0.3"/>
  <pageSetup paperSize="9" scale="44" fitToWidth="1" fitToHeight="1" orientation="portrait" usePrinterDefaults="1"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70C0"/>
  </sheetPr>
  <dimension ref="A1:T114"/>
  <sheetViews>
    <sheetView view="pageBreakPreview" zoomScale="85" zoomScaleSheetLayoutView="85" workbookViewId="0"/>
  </sheetViews>
  <sheetFormatPr defaultRowHeight="18.75"/>
  <cols>
    <col min="1" max="1" width="2" style="253" customWidth="1"/>
    <col min="2" max="2" width="8.203125e-002" style="13" customWidth="1"/>
    <col min="3" max="3" width="4.75" style="13" customWidth="1"/>
    <col min="4" max="4" width="25.25" style="193" customWidth="1"/>
    <col min="5" max="5" width="25.125" style="108" customWidth="1"/>
    <col min="6" max="6" width="25.125" style="149" customWidth="1"/>
    <col min="7" max="7" width="26.25" style="13" customWidth="1"/>
    <col min="8" max="8" width="12.375" style="193" hidden="1" customWidth="1"/>
    <col min="9" max="9" width="6.125" style="203" hidden="1" customWidth="1"/>
    <col min="10" max="10" width="6.125" style="203" customWidth="1"/>
    <col min="11" max="11" width="5.5" style="203" hidden="1" customWidth="1"/>
    <col min="12" max="12" width="50.75" style="193" customWidth="1"/>
    <col min="13" max="13" width="6.5" style="193" customWidth="1"/>
    <col min="14" max="14" width="10.75" style="13" hidden="1" customWidth="1"/>
    <col min="15" max="15" width="13" style="13" hidden="1" bestFit="1" customWidth="1"/>
    <col min="16" max="17" width="9" style="13" hidden="1" customWidth="1"/>
    <col min="18" max="18" width="12.25" style="13" hidden="1" customWidth="1"/>
    <col min="19" max="20" width="9" style="253" hidden="1" customWidth="1"/>
    <col min="21" max="16384" width="9" style="253" customWidth="1"/>
  </cols>
  <sheetData>
    <row r="1" spans="1:20">
      <c r="D1" s="266"/>
      <c r="F1" s="311"/>
      <c r="N1" s="1"/>
      <c r="O1" s="1"/>
      <c r="P1" s="1"/>
      <c r="Q1" s="1"/>
      <c r="R1" s="1"/>
      <c r="S1" s="6"/>
      <c r="T1" s="6"/>
    </row>
    <row r="2" spans="1:20">
      <c r="D2" s="266"/>
      <c r="F2" s="148"/>
      <c r="G2" s="328"/>
      <c r="N2" s="1"/>
      <c r="O2" s="1" t="str">
        <f>IF(I76&gt;0,"記載ミスが有ります。チェック欄及び右の条件を確認の上修正してください。","提出OK")</f>
        <v>記載ミスが有ります。チェック欄及び右の条件を確認の上修正してください。</v>
      </c>
      <c r="P2" s="1"/>
      <c r="Q2" s="1"/>
      <c r="R2" s="1"/>
      <c r="S2" s="6"/>
      <c r="T2" s="6"/>
    </row>
    <row r="3" spans="1:20">
      <c r="C3" s="256"/>
      <c r="D3" s="266"/>
      <c r="F3" s="148"/>
      <c r="G3" s="328"/>
      <c r="M3" s="365"/>
      <c r="N3" s="1"/>
      <c r="O3" s="1" t="s">
        <v>4</v>
      </c>
      <c r="P3" s="1" t="s">
        <v>58</v>
      </c>
      <c r="Q3" s="1"/>
      <c r="R3" s="1"/>
      <c r="S3" s="6"/>
      <c r="T3" s="6"/>
    </row>
    <row r="4" spans="1:20" s="254" customFormat="1" ht="29.25" customHeight="1">
      <c r="A4" s="253"/>
      <c r="B4" s="13"/>
      <c r="C4" s="257"/>
      <c r="D4" s="267"/>
      <c r="E4" s="108"/>
      <c r="F4" s="149"/>
      <c r="G4" s="13"/>
      <c r="H4" s="193"/>
      <c r="I4" s="194" t="s">
        <v>16</v>
      </c>
      <c r="J4" s="204"/>
      <c r="K4" s="205"/>
      <c r="L4" s="304" t="s">
        <v>88</v>
      </c>
      <c r="M4" s="192"/>
      <c r="N4" s="2"/>
      <c r="O4" s="2" t="s">
        <v>20</v>
      </c>
      <c r="P4" s="2" t="s">
        <v>228</v>
      </c>
      <c r="Q4" s="2"/>
      <c r="R4" s="2"/>
      <c r="S4" s="7"/>
      <c r="T4" s="7"/>
    </row>
    <row r="5" spans="1:20" ht="29.25">
      <c r="D5" s="34" t="s">
        <v>41</v>
      </c>
      <c r="E5" s="274" t="s">
        <v>20</v>
      </c>
      <c r="F5" s="312" t="s">
        <v>288</v>
      </c>
      <c r="G5" s="329" t="s">
        <v>442</v>
      </c>
      <c r="I5" s="287" t="s">
        <v>4</v>
      </c>
      <c r="J5" s="355" t="s">
        <v>20</v>
      </c>
      <c r="K5" s="363"/>
      <c r="L5" s="364"/>
      <c r="M5" s="192"/>
      <c r="N5" s="1"/>
      <c r="O5" s="1" t="s">
        <v>23</v>
      </c>
      <c r="P5" s="1"/>
      <c r="Q5" s="1"/>
      <c r="R5" s="1"/>
      <c r="S5" s="6"/>
      <c r="T5" s="6"/>
    </row>
    <row r="6" spans="1:20" ht="19.5" customHeight="1">
      <c r="A6" s="254"/>
      <c r="B6" s="193"/>
      <c r="C6" s="14" t="s">
        <v>252</v>
      </c>
      <c r="D6" s="35" t="s">
        <v>3</v>
      </c>
      <c r="E6" s="275" t="s">
        <v>5</v>
      </c>
      <c r="F6" s="313" t="s">
        <v>115</v>
      </c>
      <c r="G6" s="330" t="s">
        <v>231</v>
      </c>
      <c r="H6" s="187" t="str">
        <v>要綱様式第1号</v>
      </c>
      <c r="I6" s="195"/>
      <c r="J6" s="356"/>
      <c r="K6" s="195"/>
      <c r="L6" s="129"/>
      <c r="N6" s="1"/>
      <c r="O6" s="1"/>
      <c r="P6" s="1"/>
      <c r="Q6" s="1"/>
      <c r="R6" s="1"/>
      <c r="S6" s="6"/>
      <c r="T6" s="6"/>
    </row>
    <row r="7" spans="1:20" ht="19.5" customHeight="1">
      <c r="C7" s="15"/>
      <c r="D7" s="36"/>
      <c r="E7" s="276">
        <v>4208601</v>
      </c>
      <c r="F7" s="288" t="s">
        <v>39</v>
      </c>
      <c r="G7" s="331" t="s">
        <v>339</v>
      </c>
      <c r="H7" s="187" t="str">
        <v>要綱様式第1号</v>
      </c>
      <c r="I7" s="196" t="str">
        <f>IF(E7="","×","○")</f>
        <v>○</v>
      </c>
      <c r="J7" s="357" t="str">
        <f>IF(G7="","×",IF(F7="","×",IF(E7="","×","○")))</f>
        <v>○</v>
      </c>
      <c r="K7" s="196" t="str">
        <f>IF(G7&gt;"","○","×")</f>
        <v>○</v>
      </c>
      <c r="L7" s="167" t="s">
        <v>31</v>
      </c>
      <c r="M7" s="192"/>
      <c r="N7" s="1"/>
      <c r="O7" s="1"/>
      <c r="P7" s="1"/>
      <c r="Q7" s="1"/>
      <c r="R7" s="1"/>
      <c r="S7" s="6"/>
      <c r="T7" s="6"/>
    </row>
    <row r="8" spans="1:20" ht="19.5" customHeight="1">
      <c r="C8" s="15"/>
      <c r="D8" s="36"/>
      <c r="E8" s="277" t="s">
        <v>112</v>
      </c>
      <c r="F8" s="314" t="s">
        <v>275</v>
      </c>
      <c r="G8" s="332" t="s">
        <v>109</v>
      </c>
      <c r="H8" s="187"/>
      <c r="I8" s="196"/>
      <c r="J8" s="357"/>
      <c r="K8" s="196"/>
      <c r="L8" s="167"/>
      <c r="M8" s="192"/>
      <c r="N8" s="1"/>
      <c r="O8" s="1"/>
      <c r="P8" s="1"/>
      <c r="Q8" s="1"/>
      <c r="R8" s="1"/>
      <c r="S8" s="6"/>
      <c r="T8" s="6"/>
    </row>
    <row r="9" spans="1:20" ht="19.5" customHeight="1">
      <c r="C9" s="15"/>
      <c r="D9" s="37"/>
      <c r="E9" s="278" t="s">
        <v>392</v>
      </c>
      <c r="F9" s="315" t="s">
        <v>113</v>
      </c>
      <c r="G9" s="333"/>
      <c r="H9" s="187" t="str">
        <v>要綱様式第1号</v>
      </c>
      <c r="I9" s="196" t="str">
        <f>IF(E9&gt;"","○","×")</f>
        <v>○</v>
      </c>
      <c r="J9" s="357" t="str">
        <f>IF(F9="","×",IF(E9="","×","○"))</f>
        <v>○</v>
      </c>
      <c r="K9" s="196"/>
      <c r="L9" s="167" t="s">
        <v>31</v>
      </c>
      <c r="M9" s="192"/>
      <c r="N9" s="1"/>
      <c r="O9" s="1"/>
      <c r="P9" s="1"/>
      <c r="Q9" s="1"/>
      <c r="R9" s="1"/>
      <c r="S9" s="6"/>
      <c r="T9" s="6"/>
    </row>
    <row r="10" spans="1:20" ht="19.5" customHeight="1">
      <c r="C10" s="15"/>
      <c r="D10" s="38" t="s">
        <v>348</v>
      </c>
      <c r="E10" s="279" t="s">
        <v>116</v>
      </c>
      <c r="F10" s="117"/>
      <c r="G10" s="158"/>
      <c r="H10" s="187" t="str">
        <v>要綱様式第1号</v>
      </c>
      <c r="I10" s="196" t="str">
        <f>IF(E10&gt;"","○","×")</f>
        <v>○</v>
      </c>
      <c r="J10" s="357" t="str">
        <f>IF(E10&gt;"","○","×")</f>
        <v>○</v>
      </c>
      <c r="K10" s="196"/>
      <c r="L10" s="167" t="s">
        <v>31</v>
      </c>
      <c r="M10" s="192"/>
      <c r="N10" s="1"/>
      <c r="O10" s="1"/>
      <c r="P10" s="1"/>
      <c r="Q10" s="1"/>
      <c r="R10" s="1"/>
      <c r="S10" s="6"/>
      <c r="T10" s="6"/>
    </row>
    <row r="11" spans="1:20" ht="19.5" customHeight="1">
      <c r="C11" s="15"/>
      <c r="D11" s="38" t="s">
        <v>349</v>
      </c>
      <c r="E11" s="280" t="s">
        <v>29</v>
      </c>
      <c r="F11" s="118"/>
      <c r="G11" s="159"/>
      <c r="H11" s="187" t="str">
        <v>要綱様式第1号</v>
      </c>
      <c r="I11" s="196" t="str">
        <f>IF(E11&gt;"","○","×")</f>
        <v>○</v>
      </c>
      <c r="J11" s="357" t="str">
        <f>IF(E11&gt;"","○","×")</f>
        <v>○</v>
      </c>
      <c r="K11" s="196"/>
      <c r="L11" s="167" t="s">
        <v>31</v>
      </c>
      <c r="N11" s="1"/>
      <c r="O11" s="1"/>
      <c r="P11" s="1"/>
      <c r="Q11" s="1"/>
      <c r="R11" s="1"/>
      <c r="S11" s="6"/>
      <c r="T11" s="6"/>
    </row>
    <row r="12" spans="1:20" hidden="1">
      <c r="A12" s="255"/>
      <c r="C12" s="15"/>
      <c r="D12" s="39" t="str">
        <f>IF(E5=O3,"事業完了予定年月日","事業完了年月日")</f>
        <v>事業完了年月日</v>
      </c>
      <c r="E12" s="281">
        <f>E56</f>
        <v>0</v>
      </c>
      <c r="F12" s="119"/>
      <c r="G12" s="159"/>
      <c r="H12" s="187" t="s">
        <v>54</v>
      </c>
      <c r="I12" s="196"/>
      <c r="J12" s="357"/>
      <c r="K12" s="196"/>
      <c r="L12" s="129"/>
      <c r="N12" s="1"/>
      <c r="O12" s="1"/>
      <c r="P12" s="1"/>
      <c r="Q12" s="1"/>
      <c r="R12" s="1"/>
      <c r="S12" s="6"/>
      <c r="T12" s="6"/>
    </row>
    <row r="13" spans="1:20" ht="19.5" customHeight="1">
      <c r="C13" s="15"/>
      <c r="D13" s="38" t="s">
        <v>336</v>
      </c>
      <c r="E13" s="282" t="s">
        <v>319</v>
      </c>
      <c r="F13" s="120"/>
      <c r="G13" s="160"/>
      <c r="H13" s="187"/>
      <c r="I13" s="196" t="str">
        <f>IF(E13&gt;"","○","×")</f>
        <v>○</v>
      </c>
      <c r="J13" s="357" t="str">
        <f>IF(E13&gt;"","○","×")</f>
        <v>○</v>
      </c>
      <c r="K13" s="196"/>
      <c r="L13" s="167" t="s">
        <v>31</v>
      </c>
      <c r="M13" s="192"/>
      <c r="N13" s="1"/>
      <c r="O13" s="1"/>
      <c r="P13" s="1"/>
      <c r="Q13" s="1"/>
      <c r="R13" s="1"/>
      <c r="S13" s="6"/>
      <c r="T13" s="6"/>
    </row>
    <row r="14" spans="1:20" ht="19.5" customHeight="1">
      <c r="C14" s="15"/>
      <c r="D14" s="38" t="s">
        <v>236</v>
      </c>
      <c r="E14" s="283" t="s">
        <v>85</v>
      </c>
      <c r="F14" s="120"/>
      <c r="G14" s="160"/>
      <c r="H14" s="187"/>
      <c r="I14" s="196"/>
      <c r="J14" s="357"/>
      <c r="K14" s="196"/>
      <c r="L14" s="129"/>
      <c r="M14" s="192"/>
      <c r="N14" s="1" t="s">
        <v>78</v>
      </c>
      <c r="O14" s="1"/>
      <c r="P14" s="1"/>
      <c r="Q14" s="1"/>
      <c r="R14" s="1"/>
      <c r="S14" s="6"/>
      <c r="T14" s="6"/>
    </row>
    <row r="15" spans="1:20" ht="19.5" hidden="1" customHeight="1">
      <c r="A15" s="255"/>
      <c r="C15" s="15"/>
      <c r="D15" s="40" t="s">
        <v>355</v>
      </c>
      <c r="E15" s="284" t="s">
        <v>226</v>
      </c>
      <c r="F15" s="314" t="s">
        <v>293</v>
      </c>
      <c r="G15" s="334"/>
      <c r="H15" s="187" t="s">
        <v>43</v>
      </c>
      <c r="I15" s="196"/>
      <c r="J15" s="357"/>
      <c r="K15" s="196"/>
      <c r="L15" s="129"/>
      <c r="M15" s="192"/>
      <c r="N15" s="217" t="s">
        <v>91</v>
      </c>
      <c r="O15" s="1"/>
      <c r="P15" s="1"/>
      <c r="Q15" s="1"/>
      <c r="R15" s="1"/>
      <c r="S15" s="6"/>
      <c r="T15" s="6"/>
    </row>
    <row r="16" spans="1:20" ht="19.5" hidden="1" customHeight="1">
      <c r="A16" s="255"/>
      <c r="C16" s="15"/>
      <c r="D16" s="40"/>
      <c r="E16" s="285"/>
      <c r="F16" s="316"/>
      <c r="G16" s="335"/>
      <c r="H16" s="350" t="s">
        <v>43</v>
      </c>
      <c r="I16" s="196" t="str">
        <f>IF(F16&gt;"","○","×")</f>
        <v>×</v>
      </c>
      <c r="J16" s="357"/>
      <c r="K16" s="196"/>
      <c r="L16" s="167" t="s">
        <v>31</v>
      </c>
      <c r="N16" s="217" t="s">
        <v>62</v>
      </c>
      <c r="O16" s="1"/>
      <c r="P16" s="1"/>
      <c r="Q16" s="1"/>
      <c r="R16" s="1"/>
      <c r="S16" s="6"/>
      <c r="T16" s="6"/>
    </row>
    <row r="17" spans="1:20" ht="19.5" hidden="1" customHeight="1">
      <c r="A17" s="255"/>
      <c r="C17" s="15"/>
      <c r="D17" s="38" t="s">
        <v>78</v>
      </c>
      <c r="E17" s="286" t="s">
        <v>91</v>
      </c>
      <c r="F17" s="118"/>
      <c r="G17" s="336" t="str">
        <f>IF(E17="その他","(その他を選択した場合ここに記載)","")</f>
        <v/>
      </c>
      <c r="H17" s="350" t="s">
        <v>43</v>
      </c>
      <c r="I17" s="196" t="str">
        <f>IF(E17&gt;"","○","×")</f>
        <v>○</v>
      </c>
      <c r="J17" s="357"/>
      <c r="K17" s="196"/>
      <c r="L17" s="167" t="s">
        <v>31</v>
      </c>
      <c r="N17" s="217"/>
      <c r="O17" s="1"/>
      <c r="P17" s="1"/>
      <c r="Q17" s="1"/>
      <c r="R17" s="1"/>
      <c r="S17" s="6"/>
      <c r="T17" s="6"/>
    </row>
    <row r="18" spans="1:20" ht="19.5" customHeight="1">
      <c r="C18" s="15"/>
      <c r="D18" s="41" t="s">
        <v>36</v>
      </c>
      <c r="E18" s="287" t="s">
        <v>37</v>
      </c>
      <c r="F18" s="287" t="s">
        <v>83</v>
      </c>
      <c r="G18" s="287" t="s">
        <v>264</v>
      </c>
      <c r="H18" s="350"/>
      <c r="I18" s="196"/>
      <c r="J18" s="357"/>
      <c r="K18" s="196"/>
      <c r="L18" s="167"/>
      <c r="N18" s="1" t="s">
        <v>68</v>
      </c>
      <c r="O18" s="1" t="s">
        <v>129</v>
      </c>
      <c r="P18" s="1"/>
      <c r="Q18" s="1"/>
      <c r="R18" s="1"/>
      <c r="S18" s="6"/>
      <c r="T18" s="6"/>
    </row>
    <row r="19" spans="1:20" ht="19.5" customHeight="1">
      <c r="C19" s="15"/>
      <c r="D19" s="42"/>
      <c r="E19" s="288" t="s">
        <v>361</v>
      </c>
      <c r="F19" s="288" t="s">
        <v>309</v>
      </c>
      <c r="G19" s="288" t="s">
        <v>130</v>
      </c>
      <c r="H19" s="350"/>
      <c r="I19" s="196" t="str">
        <f>IF(E19&gt;"","○","×")</f>
        <v>○</v>
      </c>
      <c r="J19" s="357" t="str">
        <f>IF(G19="","×",IF(F19="","×",IF(E19="","×","○")))</f>
        <v>○</v>
      </c>
      <c r="K19" s="196" t="str">
        <f>IF(G19&gt;"","○","×")</f>
        <v>○</v>
      </c>
      <c r="L19" s="167" t="s">
        <v>31</v>
      </c>
      <c r="N19" s="218" t="s">
        <v>309</v>
      </c>
      <c r="O19" s="1" t="s">
        <v>17</v>
      </c>
      <c r="P19" s="1"/>
      <c r="Q19" s="1"/>
      <c r="R19" s="1"/>
      <c r="S19" s="6"/>
      <c r="T19" s="6"/>
    </row>
    <row r="20" spans="1:20" ht="19.5" customHeight="1">
      <c r="C20" s="15"/>
      <c r="D20" s="42"/>
      <c r="E20" s="287" t="s">
        <v>129</v>
      </c>
      <c r="F20" s="287" t="s">
        <v>9</v>
      </c>
      <c r="G20" s="287" t="s">
        <v>341</v>
      </c>
      <c r="H20" s="350"/>
      <c r="I20" s="196"/>
      <c r="J20" s="357"/>
      <c r="K20" s="196"/>
      <c r="L20" s="167"/>
      <c r="N20" s="218" t="s">
        <v>311</v>
      </c>
      <c r="O20" s="1" t="s">
        <v>50</v>
      </c>
      <c r="P20" s="1"/>
      <c r="Q20" s="1"/>
      <c r="R20" s="1"/>
      <c r="S20" s="6"/>
      <c r="T20" s="6"/>
    </row>
    <row r="21" spans="1:20" ht="19.5" customHeight="1">
      <c r="C21" s="15"/>
      <c r="D21" s="42"/>
      <c r="E21" s="288" t="s">
        <v>17</v>
      </c>
      <c r="F21" s="317" t="s">
        <v>354</v>
      </c>
      <c r="G21" s="288" t="s">
        <v>52</v>
      </c>
      <c r="H21" s="350"/>
      <c r="I21" s="196" t="str">
        <f>IF(E21&gt;"","○","×")</f>
        <v>○</v>
      </c>
      <c r="J21" s="357" t="str">
        <f>IF(G21="","×",IF(F21="","×",IF(E21="","×","○")))</f>
        <v>○</v>
      </c>
      <c r="K21" s="196" t="str">
        <f>IF(G21&gt;"","○","×")</f>
        <v>○</v>
      </c>
      <c r="L21" s="167" t="s">
        <v>31</v>
      </c>
      <c r="N21" s="218" t="s">
        <v>313</v>
      </c>
      <c r="O21" s="1" t="s">
        <v>72</v>
      </c>
      <c r="P21" s="1"/>
      <c r="Q21" s="1"/>
      <c r="R21" s="1"/>
      <c r="S21" s="6"/>
      <c r="T21" s="6"/>
    </row>
    <row r="22" spans="1:20" ht="19.5" customHeight="1">
      <c r="C22" s="15"/>
      <c r="D22" s="43" t="s">
        <v>289</v>
      </c>
      <c r="E22" s="287" t="s">
        <v>349</v>
      </c>
      <c r="F22" s="287" t="s">
        <v>397</v>
      </c>
      <c r="G22" s="287" t="s">
        <v>115</v>
      </c>
      <c r="H22" s="350"/>
      <c r="I22" s="196"/>
      <c r="J22" s="357"/>
      <c r="K22" s="196"/>
      <c r="L22" s="167"/>
      <c r="M22" s="192"/>
      <c r="N22" s="218" t="s">
        <v>38</v>
      </c>
      <c r="O22" s="1"/>
      <c r="P22" s="1"/>
      <c r="Q22" s="1"/>
      <c r="R22" s="1"/>
      <c r="S22" s="6"/>
      <c r="T22" s="6"/>
    </row>
    <row r="23" spans="1:20" ht="19.5" customHeight="1">
      <c r="C23" s="15"/>
      <c r="D23" s="44"/>
      <c r="E23" s="263"/>
      <c r="F23" s="263"/>
      <c r="G23" s="263"/>
      <c r="H23" s="350"/>
      <c r="I23" s="196"/>
      <c r="J23" s="357"/>
      <c r="K23" s="196"/>
      <c r="L23" s="167"/>
      <c r="M23" s="192"/>
      <c r="N23" s="218" t="s">
        <v>290</v>
      </c>
      <c r="O23" s="1"/>
      <c r="P23" s="1"/>
      <c r="Q23" s="1"/>
      <c r="R23" s="1"/>
      <c r="S23" s="6"/>
      <c r="T23" s="6"/>
    </row>
    <row r="24" spans="1:20" ht="19.5" customHeight="1">
      <c r="C24" s="15"/>
      <c r="D24" s="44"/>
      <c r="E24" s="287" t="s">
        <v>398</v>
      </c>
      <c r="F24" s="287" t="s">
        <v>286</v>
      </c>
      <c r="G24" s="287" t="s">
        <v>275</v>
      </c>
      <c r="H24" s="350"/>
      <c r="I24" s="196"/>
      <c r="J24" s="357"/>
      <c r="K24" s="196"/>
      <c r="L24" s="167"/>
      <c r="M24" s="192"/>
      <c r="N24" s="1"/>
      <c r="O24" s="1"/>
      <c r="P24" s="1"/>
      <c r="Q24" s="1"/>
      <c r="R24" s="1"/>
      <c r="S24" s="6"/>
      <c r="T24" s="6"/>
    </row>
    <row r="25" spans="1:20" ht="19.5" customHeight="1">
      <c r="C25" s="16"/>
      <c r="D25" s="45"/>
      <c r="E25" s="263"/>
      <c r="F25" s="263"/>
      <c r="G25" s="337"/>
      <c r="H25" s="350"/>
      <c r="I25" s="196"/>
      <c r="J25" s="357"/>
      <c r="K25" s="196"/>
      <c r="L25" s="167"/>
      <c r="M25" s="192"/>
      <c r="N25" s="1"/>
      <c r="O25" s="1"/>
      <c r="P25" s="1"/>
      <c r="Q25" s="1"/>
      <c r="R25" s="1"/>
      <c r="S25" s="6"/>
      <c r="T25" s="6"/>
    </row>
    <row r="26" spans="1:20" ht="19.5" customHeight="1">
      <c r="B26" s="1"/>
      <c r="C26" s="20" t="s">
        <v>190</v>
      </c>
      <c r="D26" s="268" t="s">
        <v>257</v>
      </c>
      <c r="E26" s="289" t="s">
        <v>424</v>
      </c>
      <c r="F26" s="318" t="s">
        <v>110</v>
      </c>
      <c r="G26" s="338"/>
      <c r="H26" s="185" t="s">
        <v>426</v>
      </c>
      <c r="I26" s="357" t="str">
        <f>IF(F27&gt;"","○",IF(F26&gt;"","○","×"))</f>
        <v>○</v>
      </c>
      <c r="J26" s="196" t="str">
        <f>IF(F27&gt;"","○",IF(F26&gt;"","○","×"))</f>
        <v>○</v>
      </c>
      <c r="K26" s="357"/>
      <c r="L26" s="209" t="s">
        <v>425</v>
      </c>
      <c r="M26" s="2"/>
      <c r="N26" s="1" t="str">
        <f>IF(記入シート!F27="○",記入シート!E27,IF(記入シート!F26="○",記入シート!E26,""))</f>
        <v/>
      </c>
      <c r="O26" s="1" t="str">
        <f>IF(記入シート!G27="○",記入シート!E27,IF(記入シート!G26="○",記入シート!E26,""))</f>
        <v/>
      </c>
      <c r="P26" s="1"/>
      <c r="Q26" s="1"/>
      <c r="R26" s="1"/>
      <c r="S26" s="6"/>
      <c r="T26" s="6"/>
    </row>
    <row r="27" spans="1:20" ht="19.5" customHeight="1">
      <c r="B27" s="1"/>
      <c r="C27" s="21"/>
      <c r="D27" s="269"/>
      <c r="E27" s="289" t="s">
        <v>97</v>
      </c>
      <c r="F27" s="318"/>
      <c r="G27" s="338"/>
      <c r="H27" s="185" t="s">
        <v>426</v>
      </c>
      <c r="I27" s="357" t="str">
        <f>IF(F26&gt;"","○",IF(F27&gt;"","○","×"))</f>
        <v>○</v>
      </c>
      <c r="J27" s="196" t="str">
        <f>IF(F26&gt;"","○",IF(F27&gt;"","○","×"))</f>
        <v>○</v>
      </c>
      <c r="K27" s="357"/>
      <c r="L27" s="210"/>
      <c r="M27" s="2"/>
      <c r="N27" s="1"/>
      <c r="O27" s="1"/>
      <c r="P27" s="1"/>
      <c r="Q27" s="1"/>
      <c r="R27" s="1"/>
      <c r="S27" s="6"/>
      <c r="T27" s="6"/>
    </row>
    <row r="28" spans="1:20" ht="19.5" customHeight="1">
      <c r="C28" s="21"/>
      <c r="D28" s="48" t="s">
        <v>342</v>
      </c>
      <c r="E28" s="290" t="s">
        <v>226</v>
      </c>
      <c r="F28" s="314" t="s">
        <v>293</v>
      </c>
      <c r="G28" s="334"/>
      <c r="H28" s="350" t="s">
        <v>43</v>
      </c>
      <c r="I28" s="196"/>
      <c r="J28" s="357"/>
      <c r="K28" s="196"/>
      <c r="L28" s="54"/>
      <c r="M28" s="192"/>
      <c r="N28" s="1"/>
      <c r="O28" s="1"/>
      <c r="P28" s="1"/>
      <c r="Q28" s="1"/>
      <c r="R28" s="1"/>
      <c r="S28" s="6"/>
      <c r="T28" s="6"/>
    </row>
    <row r="29" spans="1:20" ht="19.5" customHeight="1">
      <c r="C29" s="21"/>
      <c r="D29" s="49"/>
      <c r="E29" s="291" t="s">
        <v>339</v>
      </c>
      <c r="F29" s="319" t="s">
        <v>321</v>
      </c>
      <c r="G29" s="339"/>
      <c r="H29" s="350"/>
      <c r="I29" s="196" t="str">
        <f>IF(E29&gt;"","○","×")</f>
        <v>○</v>
      </c>
      <c r="J29" s="357" t="str">
        <f>IF(F29="","×",IF(E29="","×","○"))</f>
        <v>○</v>
      </c>
      <c r="K29" s="196"/>
      <c r="L29" s="54" t="s">
        <v>31</v>
      </c>
      <c r="N29" s="1" t="s">
        <v>372</v>
      </c>
      <c r="O29" s="6"/>
      <c r="P29" s="1"/>
      <c r="Q29" s="1"/>
      <c r="R29" s="6"/>
      <c r="S29" s="6"/>
      <c r="T29" s="6"/>
    </row>
    <row r="30" spans="1:20" ht="19.5" customHeight="1">
      <c r="C30" s="21"/>
      <c r="D30" s="38" t="s">
        <v>373</v>
      </c>
      <c r="E30" s="292">
        <v>7</v>
      </c>
      <c r="F30" s="126"/>
      <c r="G30" s="126"/>
      <c r="H30" s="350" t="s">
        <v>43</v>
      </c>
      <c r="I30" s="196" t="str">
        <f>IF(E30="","×","○")</f>
        <v>○</v>
      </c>
      <c r="J30" s="357" t="str">
        <f>IF(E30="","×","○")</f>
        <v>○</v>
      </c>
      <c r="K30" s="196"/>
      <c r="L30" s="54" t="s">
        <v>31</v>
      </c>
      <c r="M30" s="192"/>
      <c r="N30" s="1" t="s">
        <v>126</v>
      </c>
      <c r="O30" s="6"/>
      <c r="P30" s="1"/>
      <c r="Q30" s="1"/>
      <c r="R30" s="6"/>
      <c r="S30" s="6"/>
      <c r="T30" s="6"/>
    </row>
    <row r="31" spans="1:20" ht="19.5" customHeight="1">
      <c r="C31" s="21"/>
      <c r="D31" s="38" t="s">
        <v>222</v>
      </c>
      <c r="E31" s="293">
        <v>80</v>
      </c>
      <c r="F31" s="127"/>
      <c r="G31" s="127"/>
      <c r="H31" s="350" t="s">
        <v>43</v>
      </c>
      <c r="I31" s="196" t="str">
        <f>IF(E31="","×","○")</f>
        <v>○</v>
      </c>
      <c r="J31" s="357" t="str">
        <f>IF(E31="","×","○")</f>
        <v>○</v>
      </c>
      <c r="K31" s="196"/>
      <c r="L31" s="54" t="s">
        <v>31</v>
      </c>
      <c r="M31" s="192"/>
      <c r="N31" s="1" t="s">
        <v>279</v>
      </c>
      <c r="O31" s="6"/>
      <c r="P31" s="1"/>
      <c r="Q31" s="1"/>
      <c r="R31" s="6"/>
      <c r="S31" s="6"/>
      <c r="T31" s="6"/>
    </row>
    <row r="32" spans="1:20" ht="19.5" customHeight="1">
      <c r="C32" s="21"/>
      <c r="D32" s="38" t="s">
        <v>217</v>
      </c>
      <c r="E32" s="294">
        <v>100</v>
      </c>
      <c r="F32" s="128"/>
      <c r="G32" s="128"/>
      <c r="H32" s="350" t="s">
        <v>43</v>
      </c>
      <c r="I32" s="196" t="str">
        <f>IF(E32="","×","○")</f>
        <v>○</v>
      </c>
      <c r="J32" s="357" t="str">
        <f>IF(E32="","×","○")</f>
        <v>○</v>
      </c>
      <c r="K32" s="196"/>
      <c r="L32" s="54" t="s">
        <v>31</v>
      </c>
      <c r="M32" s="192"/>
      <c r="N32" s="1"/>
      <c r="O32" s="1"/>
      <c r="P32" s="1"/>
      <c r="Q32" s="1"/>
      <c r="R32" s="1"/>
      <c r="S32" s="6"/>
      <c r="T32" s="6"/>
    </row>
    <row r="33" spans="2:20" ht="19.5" customHeight="1">
      <c r="C33" s="21"/>
      <c r="D33" s="48" t="s">
        <v>262</v>
      </c>
      <c r="E33" s="84" t="s">
        <v>388</v>
      </c>
      <c r="F33" s="84" t="s">
        <v>30</v>
      </c>
      <c r="G33" s="165"/>
      <c r="H33" s="350"/>
      <c r="I33" s="196"/>
      <c r="J33" s="357"/>
      <c r="K33" s="196"/>
      <c r="L33" s="54"/>
      <c r="N33" s="6">
        <v>5</v>
      </c>
      <c r="O33" s="6" t="s">
        <v>70</v>
      </c>
      <c r="P33" s="1"/>
      <c r="Q33" s="1"/>
      <c r="R33" s="1"/>
      <c r="S33" s="6"/>
      <c r="T33" s="6"/>
    </row>
    <row r="34" spans="2:20" ht="19.5" customHeight="1">
      <c r="C34" s="21"/>
      <c r="D34" s="49"/>
      <c r="E34" s="295" t="s">
        <v>390</v>
      </c>
      <c r="F34" s="320" t="s">
        <v>105</v>
      </c>
      <c r="G34" s="165"/>
      <c r="H34" s="350"/>
      <c r="I34" s="196" t="str">
        <f>IF(E34="","×","○")</f>
        <v>○</v>
      </c>
      <c r="J34" s="357" t="str">
        <f>IF(F34="","×",IF(E34="","×","○"))</f>
        <v>○</v>
      </c>
      <c r="K34" s="196"/>
      <c r="L34" s="54" t="s">
        <v>31</v>
      </c>
      <c r="N34" s="6">
        <v>6</v>
      </c>
      <c r="O34" s="6" t="s">
        <v>87</v>
      </c>
      <c r="P34" s="1"/>
      <c r="Q34" s="1"/>
      <c r="R34" s="1"/>
      <c r="S34" s="6"/>
      <c r="T34" s="6"/>
    </row>
    <row r="35" spans="2:20" ht="19.5" customHeight="1">
      <c r="C35" s="21"/>
      <c r="D35" s="38" t="s">
        <v>78</v>
      </c>
      <c r="E35" s="296" t="s">
        <v>62</v>
      </c>
      <c r="F35" s="129"/>
      <c r="G35" s="129"/>
      <c r="H35" s="350" t="s">
        <v>43</v>
      </c>
      <c r="I35" s="196" t="str">
        <f>IF(E35&gt;"","○","×")</f>
        <v>○</v>
      </c>
      <c r="J35" s="357" t="str">
        <f>IF(E35&gt;"","○","×")</f>
        <v>○</v>
      </c>
      <c r="K35" s="196"/>
      <c r="L35" s="54" t="s">
        <v>31</v>
      </c>
      <c r="N35" s="6">
        <v>7</v>
      </c>
      <c r="O35" s="6"/>
      <c r="P35" s="1"/>
      <c r="Q35" s="218"/>
      <c r="R35" s="1"/>
      <c r="S35" s="6"/>
      <c r="T35" s="6"/>
    </row>
    <row r="36" spans="2:20" ht="19.5" customHeight="1">
      <c r="C36" s="21"/>
      <c r="D36" s="38" t="s">
        <v>94</v>
      </c>
      <c r="E36" s="296" t="s">
        <v>126</v>
      </c>
      <c r="F36" s="129"/>
      <c r="G36" s="129"/>
      <c r="H36" s="350" t="s">
        <v>43</v>
      </c>
      <c r="I36" s="196" t="str">
        <f>IF(E54&gt;E57,IF(E36="有","○","×"),"○")</f>
        <v>○</v>
      </c>
      <c r="J36" s="357" t="str">
        <f>IF(E36&gt;0,"○","×")</f>
        <v>○</v>
      </c>
      <c r="K36" s="196"/>
      <c r="L36" s="211"/>
      <c r="N36" s="217"/>
      <c r="O36" s="1"/>
      <c r="P36" s="1"/>
      <c r="Q36" s="218"/>
      <c r="R36" s="1"/>
      <c r="S36" s="6"/>
      <c r="T36" s="6"/>
    </row>
    <row r="37" spans="2:20" s="253" customFormat="1" ht="19.5" customHeight="1">
      <c r="B37" s="13"/>
      <c r="C37" s="21"/>
      <c r="D37" s="270" t="s">
        <v>434</v>
      </c>
      <c r="E37" s="297">
        <v>46174</v>
      </c>
      <c r="F37" s="129"/>
      <c r="G37" s="129"/>
      <c r="H37" s="350" t="s">
        <v>43</v>
      </c>
      <c r="I37" s="357" t="str">
        <f>IF(E36="有",IF(E37&gt;0,"○","×"),IF(E37="","○","○"))</f>
        <v>○</v>
      </c>
      <c r="J37" s="357" t="str">
        <f>IF(E36="有",IF(E37&gt;0,"○","×"),IF(E37="","○","○"))</f>
        <v>○</v>
      </c>
      <c r="K37" s="196"/>
      <c r="L37" s="212" t="s">
        <v>406</v>
      </c>
      <c r="M37" s="193"/>
      <c r="N37" s="217"/>
      <c r="O37" s="1"/>
      <c r="P37" s="1"/>
      <c r="Q37" s="218"/>
      <c r="R37" s="1"/>
      <c r="S37" s="6"/>
      <c r="T37" s="6"/>
    </row>
    <row r="38" spans="2:20" ht="19.5" customHeight="1">
      <c r="C38" s="21"/>
      <c r="D38" s="48" t="s">
        <v>335</v>
      </c>
      <c r="E38" s="87" t="s">
        <v>379</v>
      </c>
      <c r="F38" s="280">
        <v>0.56999999999999995</v>
      </c>
      <c r="G38" s="167" t="s">
        <v>194</v>
      </c>
      <c r="H38" s="350" t="s">
        <v>43</v>
      </c>
      <c r="I38" s="196" t="str">
        <f>IF(F38&gt;0,IF(F38&gt;0.6,"×","○"),"×")</f>
        <v>○</v>
      </c>
      <c r="J38" s="357" t="str">
        <f>IF(F38&gt;0,IF(F38&gt;0.6,"×","○"),"×")</f>
        <v>○</v>
      </c>
      <c r="K38" s="196"/>
      <c r="L38" s="54" t="s">
        <v>291</v>
      </c>
      <c r="N38" s="217"/>
      <c r="O38" s="1"/>
      <c r="P38" s="1"/>
      <c r="Q38" s="218"/>
      <c r="R38" s="1"/>
      <c r="S38" s="6"/>
      <c r="T38" s="6"/>
    </row>
    <row r="39" spans="2:20" ht="19.5" customHeight="1">
      <c r="C39" s="21"/>
      <c r="D39" s="51"/>
      <c r="E39" s="38" t="s">
        <v>340</v>
      </c>
      <c r="F39" s="280">
        <v>59</v>
      </c>
      <c r="G39" s="167" t="s">
        <v>170</v>
      </c>
      <c r="H39" s="350" t="s">
        <v>43</v>
      </c>
      <c r="I39" s="196" t="str">
        <f>IF(F39&gt;0,"○","×")</f>
        <v>○</v>
      </c>
      <c r="J39" s="357" t="str">
        <f>IF(F39&gt;0,"○","×")</f>
        <v>○</v>
      </c>
      <c r="K39" s="196"/>
      <c r="L39" s="54" t="s">
        <v>31</v>
      </c>
      <c r="N39" s="217"/>
      <c r="O39" s="1"/>
      <c r="P39" s="1"/>
      <c r="Q39" s="218"/>
      <c r="R39" s="1"/>
      <c r="S39" s="6"/>
      <c r="T39" s="6"/>
    </row>
    <row r="40" spans="2:20" ht="19.5" customHeight="1">
      <c r="C40" s="21"/>
      <c r="D40" s="51"/>
      <c r="E40" s="38" t="s">
        <v>122</v>
      </c>
      <c r="F40" s="280">
        <v>83</v>
      </c>
      <c r="G40" s="167" t="s">
        <v>170</v>
      </c>
      <c r="H40" s="350" t="s">
        <v>43</v>
      </c>
      <c r="I40" s="196" t="str">
        <f>IF(F40&gt;0,"○","×")</f>
        <v>○</v>
      </c>
      <c r="J40" s="357" t="str">
        <f>IF(F40&gt;0,"○","×")</f>
        <v>○</v>
      </c>
      <c r="K40" s="196"/>
      <c r="L40" s="54" t="s">
        <v>31</v>
      </c>
      <c r="N40" s="217"/>
      <c r="O40" s="1"/>
      <c r="P40" s="1"/>
      <c r="Q40" s="218"/>
      <c r="R40" s="1"/>
      <c r="S40" s="6"/>
      <c r="T40" s="6"/>
    </row>
    <row r="41" spans="2:20" ht="19.5" customHeight="1">
      <c r="C41" s="22"/>
      <c r="D41" s="49"/>
      <c r="E41" s="38" t="s">
        <v>118</v>
      </c>
      <c r="F41" s="131">
        <f>F39/F40</f>
        <v>0.71084337349397586</v>
      </c>
      <c r="G41" s="129"/>
      <c r="H41" s="350" t="s">
        <v>43</v>
      </c>
      <c r="I41" s="196" t="str">
        <f>IF(F41&gt;0.8,"×","○")</f>
        <v>○</v>
      </c>
      <c r="J41" s="357" t="str">
        <f>IF(F41&gt;0.8,"×","○")</f>
        <v>○</v>
      </c>
      <c r="K41" s="196"/>
      <c r="L41" s="54" t="s">
        <v>187</v>
      </c>
      <c r="N41" s="217">
        <f>F39/F40</f>
        <v>0.71084337349397586</v>
      </c>
      <c r="O41" s="1"/>
      <c r="P41" s="1"/>
      <c r="Q41" s="218"/>
      <c r="R41" s="1"/>
      <c r="S41" s="6"/>
      <c r="T41" s="6"/>
    </row>
    <row r="42" spans="2:20" ht="19.5" customHeight="1">
      <c r="C42" s="17" t="s">
        <v>149</v>
      </c>
      <c r="D42" s="38" t="s">
        <v>76</v>
      </c>
      <c r="E42" s="298" t="s">
        <v>218</v>
      </c>
      <c r="F42" s="298"/>
      <c r="G42" s="298"/>
      <c r="H42" s="350" t="s">
        <v>43</v>
      </c>
      <c r="I42" s="196" t="str">
        <f>IF(E42&gt;"","○","×")</f>
        <v>○</v>
      </c>
      <c r="J42" s="357" t="str">
        <f>IF(E42&gt;"","○","×")</f>
        <v>○</v>
      </c>
      <c r="K42" s="196"/>
      <c r="L42" s="54" t="s">
        <v>31</v>
      </c>
      <c r="M42" s="192"/>
      <c r="N42" s="1"/>
      <c r="O42" s="1"/>
      <c r="P42" s="1"/>
      <c r="Q42" s="1"/>
      <c r="R42" s="1"/>
      <c r="S42" s="6"/>
      <c r="T42" s="6"/>
    </row>
    <row r="43" spans="2:20" ht="19.5" customHeight="1">
      <c r="C43" s="18"/>
      <c r="D43" s="38" t="s">
        <v>384</v>
      </c>
      <c r="E43" s="298" t="s">
        <v>0</v>
      </c>
      <c r="F43" s="321" t="s">
        <v>365</v>
      </c>
      <c r="G43" s="298" t="s">
        <v>393</v>
      </c>
      <c r="H43" s="350" t="s">
        <v>43</v>
      </c>
      <c r="I43" s="196" t="str">
        <f>IF(E43&gt;"","○","×")</f>
        <v>○</v>
      </c>
      <c r="J43" s="357" t="str">
        <f>IF(E43&gt;"","○","×")</f>
        <v>○</v>
      </c>
      <c r="K43" s="196"/>
      <c r="L43" s="54" t="s">
        <v>31</v>
      </c>
      <c r="M43" s="192"/>
      <c r="N43" s="1"/>
      <c r="O43" s="1"/>
      <c r="P43" s="1"/>
      <c r="Q43" s="1"/>
      <c r="R43" s="1"/>
      <c r="S43" s="6"/>
      <c r="T43" s="6"/>
    </row>
    <row r="44" spans="2:20" ht="19.5" customHeight="1">
      <c r="C44" s="18"/>
      <c r="D44" s="38" t="s">
        <v>106</v>
      </c>
      <c r="E44" s="282" t="s">
        <v>391</v>
      </c>
      <c r="F44" s="282"/>
      <c r="G44" s="282"/>
      <c r="H44" s="350" t="s">
        <v>43</v>
      </c>
      <c r="I44" s="196" t="str">
        <f>IF(E44&gt;"","○","×")</f>
        <v>○</v>
      </c>
      <c r="J44" s="357" t="str">
        <f>IF(E44&gt;"","○","×")</f>
        <v>○</v>
      </c>
      <c r="K44" s="196"/>
      <c r="L44" s="54" t="s">
        <v>31</v>
      </c>
      <c r="M44" s="192"/>
      <c r="N44" s="1"/>
      <c r="O44" s="1"/>
      <c r="P44" s="1"/>
      <c r="Q44" s="1"/>
      <c r="R44" s="1"/>
      <c r="S44" s="6"/>
      <c r="T44" s="6"/>
    </row>
    <row r="45" spans="2:20" ht="19.5" customHeight="1">
      <c r="C45" s="18"/>
      <c r="D45" s="38" t="s">
        <v>102</v>
      </c>
      <c r="E45" s="299" t="s">
        <v>85</v>
      </c>
      <c r="F45" s="298"/>
      <c r="G45" s="298"/>
      <c r="H45" s="350" t="s">
        <v>43</v>
      </c>
      <c r="I45" s="196" t="str">
        <f>IF(E45&gt;"","○","×")</f>
        <v>○</v>
      </c>
      <c r="J45" s="357" t="str">
        <f>IF(E45&gt;"","○","×")</f>
        <v>○</v>
      </c>
      <c r="K45" s="196"/>
      <c r="L45" s="54" t="s">
        <v>31</v>
      </c>
      <c r="M45" s="192"/>
      <c r="N45" s="1"/>
      <c r="O45" s="1"/>
      <c r="P45" s="1"/>
      <c r="Q45" s="1"/>
      <c r="R45" s="1"/>
      <c r="S45" s="6"/>
      <c r="T45" s="6"/>
    </row>
    <row r="46" spans="2:20" ht="19.5" customHeight="1">
      <c r="C46" s="18"/>
      <c r="D46" s="271" t="s">
        <v>241</v>
      </c>
      <c r="E46" s="300"/>
      <c r="F46" s="303">
        <v>42</v>
      </c>
      <c r="G46" s="340"/>
      <c r="H46" s="350" t="s">
        <v>43</v>
      </c>
      <c r="I46" s="196" t="str">
        <f>IF(F46&gt;49,"×","○")</f>
        <v>○</v>
      </c>
      <c r="J46" s="357" t="str">
        <f>IF(F46&gt;49,"×",IF(F46="","×","○"))</f>
        <v>○</v>
      </c>
      <c r="K46" s="196"/>
      <c r="L46" s="54" t="s">
        <v>95</v>
      </c>
      <c r="M46" s="192"/>
      <c r="N46" s="1"/>
      <c r="O46" s="1"/>
      <c r="P46" s="1"/>
      <c r="Q46" s="1"/>
      <c r="R46" s="1"/>
      <c r="S46" s="6"/>
      <c r="T46" s="6"/>
    </row>
    <row r="47" spans="2:20" ht="19.5" customHeight="1">
      <c r="C47" s="19"/>
      <c r="D47" s="271" t="s">
        <v>401</v>
      </c>
      <c r="E47" s="300"/>
      <c r="F47" s="322" t="s">
        <v>279</v>
      </c>
      <c r="G47" s="169"/>
      <c r="H47" s="350"/>
      <c r="I47" s="196" t="str">
        <f>IF(F47=N47,"○","×")</f>
        <v>○</v>
      </c>
      <c r="J47" s="357" t="str">
        <f>IF(F47=N47,"○","×")</f>
        <v>○</v>
      </c>
      <c r="K47" s="196"/>
      <c r="L47" s="54" t="s">
        <v>405</v>
      </c>
      <c r="N47" s="1" t="s">
        <v>279</v>
      </c>
      <c r="O47" s="1" t="s">
        <v>402</v>
      </c>
      <c r="P47" s="1"/>
      <c r="Q47" s="1"/>
      <c r="R47" s="1"/>
      <c r="S47" s="6"/>
      <c r="T47" s="6"/>
    </row>
    <row r="48" spans="2:20" ht="19.5" customHeight="1">
      <c r="C48" s="258" t="s">
        <v>362</v>
      </c>
      <c r="D48" s="167" t="s">
        <v>232</v>
      </c>
      <c r="E48" s="301" t="s">
        <v>402</v>
      </c>
      <c r="F48" s="134" t="s">
        <v>358</v>
      </c>
      <c r="G48" s="341" t="s">
        <v>402</v>
      </c>
      <c r="H48" s="350"/>
      <c r="I48" s="196"/>
      <c r="J48" s="357"/>
      <c r="K48" s="196"/>
      <c r="L48" s="54"/>
      <c r="M48" s="192"/>
      <c r="N48" s="1" t="s">
        <v>395</v>
      </c>
      <c r="O48" s="1" t="s">
        <v>298</v>
      </c>
      <c r="P48" s="1"/>
      <c r="Q48" s="1"/>
      <c r="R48" s="1"/>
      <c r="S48" s="6"/>
      <c r="T48" s="6"/>
    </row>
    <row r="49" spans="1:20" ht="19.5" customHeight="1">
      <c r="C49" s="259"/>
      <c r="D49" s="38" t="s">
        <v>167</v>
      </c>
      <c r="E49" s="298" t="s">
        <v>191</v>
      </c>
      <c r="F49" s="263" t="s">
        <v>287</v>
      </c>
      <c r="G49" s="342" t="s">
        <v>395</v>
      </c>
      <c r="H49" s="350" t="s">
        <v>43</v>
      </c>
      <c r="I49" s="196" t="str">
        <f>IF(E48&gt;"無",IF(E49&gt;"","○","×"),"○")</f>
        <v>○</v>
      </c>
      <c r="J49" s="357" t="str">
        <f>IF(E48="有",IF(E49="","×",IF(G49="","×","○")),IF(E49&gt;"","×",IF(G49&gt;"","×","○")))</f>
        <v>○</v>
      </c>
      <c r="K49" s="196" t="str">
        <f>IF($E$49&gt;"",IF(G49="","×","○"),"○")</f>
        <v>○</v>
      </c>
      <c r="L49" s="54" t="s">
        <v>281</v>
      </c>
      <c r="M49" s="192"/>
      <c r="N49" s="1" t="s">
        <v>123</v>
      </c>
      <c r="O49" s="1"/>
      <c r="P49" s="1"/>
      <c r="Q49" s="1"/>
      <c r="R49" s="1"/>
      <c r="S49" s="6"/>
      <c r="T49" s="6"/>
    </row>
    <row r="50" spans="1:20" ht="19.5" customHeight="1">
      <c r="C50" s="259"/>
      <c r="D50" s="38" t="s">
        <v>15</v>
      </c>
      <c r="E50" s="302" t="s">
        <v>110</v>
      </c>
      <c r="F50" s="194" t="s">
        <v>184</v>
      </c>
      <c r="G50" s="205"/>
      <c r="H50" s="350" t="s">
        <v>43</v>
      </c>
      <c r="I50" s="196" t="str">
        <f>IF($E$49&gt;"",IF(E50="○","○","×"),"○")</f>
        <v>○</v>
      </c>
      <c r="J50" s="357" t="str">
        <f>IF(E48="有",IF($E$49&gt;"",IF(E50="○","○","×"),"×"),IF(E50&gt;"","×","○"))</f>
        <v>○</v>
      </c>
      <c r="K50" s="196"/>
      <c r="L50" s="54" t="s">
        <v>438</v>
      </c>
      <c r="N50" s="1" t="s">
        <v>14</v>
      </c>
      <c r="O50" s="1"/>
      <c r="P50" s="1"/>
      <c r="Q50" s="1"/>
      <c r="R50" s="1"/>
      <c r="S50" s="6"/>
      <c r="T50" s="6"/>
    </row>
    <row r="51" spans="1:20" ht="19.5" customHeight="1">
      <c r="C51" s="260"/>
      <c r="D51" s="38" t="s">
        <v>173</v>
      </c>
      <c r="E51" s="303" t="s">
        <v>14</v>
      </c>
      <c r="F51" s="303"/>
      <c r="G51" s="303"/>
      <c r="H51" s="350" t="s">
        <v>43</v>
      </c>
      <c r="I51" s="196" t="str">
        <f>IF($E$49&gt;"",IF(E51="","×","○"),"○")</f>
        <v>○</v>
      </c>
      <c r="J51" s="357" t="str">
        <f>IF(E48="有",IF($E$49&gt;"",IF(E51&gt;"","○","×"),"×"),IF(E51&gt;"","×","○"))</f>
        <v>○</v>
      </c>
      <c r="K51" s="196"/>
      <c r="L51" s="54" t="s">
        <v>439</v>
      </c>
      <c r="M51" s="365"/>
      <c r="N51" s="1" t="s">
        <v>28</v>
      </c>
      <c r="O51" s="1"/>
      <c r="P51" s="1"/>
      <c r="Q51" s="1"/>
      <c r="R51" s="1"/>
      <c r="S51" s="6"/>
      <c r="T51" s="6"/>
    </row>
    <row r="52" spans="1:20" s="254" customFormat="1" ht="19.5" customHeight="1">
      <c r="A52" s="253"/>
      <c r="B52" s="13"/>
      <c r="C52" s="13"/>
      <c r="D52" s="13"/>
      <c r="E52" s="13"/>
      <c r="F52" s="13"/>
      <c r="G52" s="13"/>
      <c r="H52" s="13"/>
      <c r="I52" s="13"/>
      <c r="J52" s="1"/>
      <c r="K52" s="13"/>
      <c r="L52" s="193"/>
      <c r="M52" s="192"/>
      <c r="N52" s="6"/>
      <c r="O52" s="2"/>
      <c r="P52" s="2"/>
      <c r="Q52" s="2"/>
      <c r="R52" s="2"/>
      <c r="S52" s="7"/>
      <c r="T52" s="7"/>
    </row>
    <row r="53" spans="1:20" s="254" customFormat="1" ht="19.5" customHeight="1">
      <c r="A53" s="253"/>
      <c r="B53" s="13"/>
      <c r="C53" s="261" t="s">
        <v>165</v>
      </c>
      <c r="D53" s="261"/>
      <c r="E53" s="304" t="s">
        <v>4</v>
      </c>
      <c r="F53" s="323" t="s">
        <v>20</v>
      </c>
      <c r="G53" s="118" t="s">
        <v>23</v>
      </c>
      <c r="H53" s="351"/>
      <c r="I53" s="371" t="s">
        <v>4</v>
      </c>
      <c r="J53" s="356" t="s">
        <v>20</v>
      </c>
      <c r="K53" s="363" t="s">
        <v>23</v>
      </c>
      <c r="L53" s="76"/>
      <c r="M53" s="192"/>
      <c r="N53" s="1" t="s">
        <v>284</v>
      </c>
      <c r="O53" s="2"/>
      <c r="P53" s="2"/>
      <c r="Q53" s="2"/>
      <c r="R53" s="2"/>
      <c r="S53" s="7"/>
      <c r="T53" s="7"/>
    </row>
    <row r="54" spans="1:20" s="254" customFormat="1" ht="19.5" customHeight="1">
      <c r="B54" s="193"/>
      <c r="C54" s="261"/>
      <c r="D54" s="261"/>
      <c r="E54" s="305">
        <v>46174</v>
      </c>
      <c r="F54" s="305">
        <v>46640</v>
      </c>
      <c r="G54" s="173"/>
      <c r="H54" s="352" t="str">
        <v>要綱様式第1号</v>
      </c>
      <c r="I54" s="198" t="str">
        <f>IF(E36="無",IF(E54&lt;E57,"○","×"),"○")</f>
        <v>○</v>
      </c>
      <c r="J54" s="356" t="str">
        <f>IF(F54&gt;=F58,"○","×")</f>
        <v>○</v>
      </c>
      <c r="K54" s="195"/>
      <c r="L54" s="213" t="s">
        <v>389</v>
      </c>
      <c r="M54" s="192"/>
      <c r="N54" s="1" t="s">
        <v>204</v>
      </c>
      <c r="O54" s="2"/>
      <c r="P54" s="2"/>
      <c r="Q54" s="2"/>
      <c r="R54" s="2"/>
      <c r="S54" s="7"/>
      <c r="T54" s="7"/>
    </row>
    <row r="55" spans="1:20" ht="19.5" customHeight="1">
      <c r="A55" s="254"/>
      <c r="B55" s="193"/>
      <c r="C55" s="262" t="s">
        <v>230</v>
      </c>
      <c r="D55" s="262"/>
      <c r="E55" s="306"/>
      <c r="F55" s="368" t="s">
        <v>360</v>
      </c>
      <c r="G55" s="122"/>
      <c r="H55" s="352"/>
      <c r="I55" s="198"/>
      <c r="J55" s="356" t="str">
        <f>IF($E$5=$O$4,IF(F55&gt;0,"○","×"),"")</f>
        <v>○</v>
      </c>
      <c r="K55" s="195"/>
      <c r="L55" s="54" t="s">
        <v>31</v>
      </c>
      <c r="M55" s="192"/>
      <c r="N55" s="219"/>
      <c r="O55" s="219"/>
      <c r="P55" s="1"/>
      <c r="Q55" s="1"/>
      <c r="R55" s="1"/>
      <c r="S55" s="6"/>
      <c r="T55" s="6"/>
    </row>
    <row r="56" spans="1:20" ht="19.5" customHeight="1">
      <c r="A56" s="254"/>
      <c r="B56" s="193"/>
      <c r="C56" s="262" t="s">
        <v>1</v>
      </c>
      <c r="D56" s="262"/>
      <c r="E56" s="307"/>
      <c r="F56" s="305">
        <v>46346</v>
      </c>
      <c r="G56" s="173"/>
      <c r="H56" s="352"/>
      <c r="I56" s="198"/>
      <c r="J56" s="356" t="str">
        <f>IF($E$5=$O$4,IF(F56&gt;0,"○","×"),"")</f>
        <v>○</v>
      </c>
      <c r="K56" s="195"/>
      <c r="L56" s="54" t="s">
        <v>31</v>
      </c>
      <c r="M56" s="192"/>
      <c r="N56" s="220"/>
      <c r="O56" s="220"/>
      <c r="P56" s="1"/>
      <c r="Q56" s="1"/>
      <c r="R56" s="1"/>
      <c r="S56" s="6"/>
      <c r="T56" s="6"/>
    </row>
    <row r="57" spans="1:20" ht="19.5" customHeight="1">
      <c r="C57" s="263" t="str">
        <f>IF(E5=O4,"着手日（請負・売買契約締結日）","着手予定日（請負・売買契約締結予定日）")</f>
        <v>着手日（請負・売買契約締結日）</v>
      </c>
      <c r="D57" s="263"/>
      <c r="E57" s="305">
        <v>46204</v>
      </c>
      <c r="F57" s="305">
        <v>46357</v>
      </c>
      <c r="G57" s="174"/>
      <c r="H57" s="353" t="s">
        <v>43</v>
      </c>
      <c r="I57" s="199" t="str">
        <f>IF(E57&gt;0,IF(E57&lt;=E58,"○","×"),"×")</f>
        <v>○</v>
      </c>
      <c r="J57" s="357" t="str">
        <f>IF(E36="有",IF(F57&gt;=E37,"○","×"),IF(F57&gt;=F56,"○","×"))</f>
        <v>○</v>
      </c>
      <c r="K57" s="196"/>
      <c r="L57" s="54" t="s">
        <v>432</v>
      </c>
      <c r="M57" s="192"/>
      <c r="N57" s="219" t="s">
        <v>61</v>
      </c>
      <c r="O57" s="219"/>
      <c r="P57" s="225" t="s">
        <v>4</v>
      </c>
      <c r="Q57" s="225" t="s">
        <v>189</v>
      </c>
      <c r="R57" s="225" t="s">
        <v>33</v>
      </c>
      <c r="S57" s="225" t="s">
        <v>185</v>
      </c>
      <c r="T57" s="225" t="s">
        <v>419</v>
      </c>
    </row>
    <row r="58" spans="1:20" ht="19.5" customHeight="1">
      <c r="C58" s="262" t="str">
        <f>IF(E5=O4,"事業完了日","事業完了予定日")</f>
        <v>事業完了日</v>
      </c>
      <c r="D58" s="262"/>
      <c r="E58" s="305">
        <v>46419</v>
      </c>
      <c r="F58" s="305">
        <v>46631</v>
      </c>
      <c r="G58" s="174"/>
      <c r="H58" s="353" t="s">
        <v>43</v>
      </c>
      <c r="I58" s="199" t="str">
        <f>IF(E58&gt;0,IF(E58&lt;=N58,"○","×"),"×")</f>
        <v>○</v>
      </c>
      <c r="J58" s="357" t="str">
        <f>IF(E5=O4,IF(F58&gt;0,IF(F58&lt;=N58,"○","×"),""))</f>
        <v>○</v>
      </c>
      <c r="K58" s="196"/>
      <c r="L58" s="54" t="s">
        <v>441</v>
      </c>
      <c r="M58" s="192"/>
      <c r="N58" s="220">
        <v>46783</v>
      </c>
      <c r="O58" s="220"/>
      <c r="P58" s="225" t="s">
        <v>219</v>
      </c>
      <c r="Q58" s="225" t="s">
        <v>414</v>
      </c>
      <c r="R58" s="225" t="s">
        <v>415</v>
      </c>
      <c r="S58" s="225" t="s">
        <v>417</v>
      </c>
      <c r="T58" s="225" t="s">
        <v>150</v>
      </c>
    </row>
    <row r="59" spans="1:20" ht="24">
      <c r="C59" s="264" t="s">
        <v>199</v>
      </c>
      <c r="D59" s="264"/>
      <c r="E59" s="175">
        <f>IF(E61="",E63+E74,E62)</f>
        <v>585000</v>
      </c>
      <c r="F59" s="175">
        <f>IF(F61="",F63+F74,F62)</f>
        <v>585000</v>
      </c>
      <c r="G59" s="175">
        <f>IF(G61="",G63+G74,G62)</f>
        <v>400000</v>
      </c>
      <c r="H59" s="352" t="str">
        <v>要綱様式第1号</v>
      </c>
      <c r="I59" s="199"/>
      <c r="J59" s="357"/>
      <c r="K59" s="196"/>
      <c r="L59" s="208"/>
      <c r="M59" s="192"/>
      <c r="N59" s="1"/>
      <c r="O59" s="1"/>
      <c r="P59" s="225" t="s">
        <v>413</v>
      </c>
      <c r="Q59" s="225" t="s">
        <v>166</v>
      </c>
      <c r="R59" s="225" t="s">
        <v>416</v>
      </c>
      <c r="S59" s="225" t="s">
        <v>418</v>
      </c>
      <c r="T59" s="225" t="s">
        <v>411</v>
      </c>
    </row>
    <row r="60" spans="1:20" hidden="1">
      <c r="A60" s="255"/>
      <c r="C60" s="119" t="s">
        <v>40</v>
      </c>
      <c r="D60" s="119"/>
      <c r="E60" s="178" t="str">
        <f>IF(E61="","",E63+E74)</f>
        <v/>
      </c>
      <c r="F60" s="178" t="str">
        <f>IF(F61="","",IF(F69&gt;=700000,350000+F74,ROUNDDOWN(F69/2,-3)+F74))</f>
        <v/>
      </c>
      <c r="G60" s="176"/>
      <c r="H60" s="352" t="str">
        <v>要綱様式第1号</v>
      </c>
      <c r="I60" s="199"/>
      <c r="J60" s="357"/>
      <c r="K60" s="196"/>
      <c r="L60" s="208"/>
      <c r="M60" s="192"/>
      <c r="N60" s="1"/>
      <c r="O60" s="1"/>
      <c r="P60" s="1"/>
      <c r="Q60" s="1"/>
      <c r="R60" s="1"/>
      <c r="S60" s="6"/>
      <c r="T60" s="6"/>
    </row>
    <row r="61" spans="1:20">
      <c r="C61" s="263" t="s">
        <v>46</v>
      </c>
      <c r="D61" s="263"/>
      <c r="E61" s="308"/>
      <c r="F61" s="309"/>
      <c r="G61" s="177"/>
      <c r="H61" s="352" t="str">
        <v>要綱様式第1号</v>
      </c>
      <c r="I61" s="199"/>
      <c r="J61" s="357"/>
      <c r="K61" s="196"/>
      <c r="L61" s="54"/>
      <c r="M61" s="192"/>
      <c r="N61" s="1"/>
      <c r="O61" s="1"/>
      <c r="P61" s="1"/>
      <c r="Q61" s="1"/>
      <c r="R61" s="1"/>
      <c r="S61" s="6"/>
      <c r="T61" s="6"/>
    </row>
    <row r="62" spans="1:20" hidden="1">
      <c r="A62" s="255"/>
      <c r="C62" s="30" t="s">
        <v>51</v>
      </c>
      <c r="D62" s="30"/>
      <c r="E62" s="101" t="str">
        <f>IF(E61="","",E60-E61)</f>
        <v/>
      </c>
      <c r="F62" s="142" t="str">
        <f>IF(F61="","",F60-F61)</f>
        <v/>
      </c>
      <c r="G62" s="178" t="str">
        <f>IF(G61="","",G60-G61)</f>
        <v/>
      </c>
      <c r="H62" s="352" t="str">
        <v>要綱様式第1号</v>
      </c>
      <c r="I62" s="199"/>
      <c r="J62" s="357"/>
      <c r="K62" s="196"/>
      <c r="L62" s="208"/>
      <c r="M62" s="192"/>
      <c r="N62" s="1"/>
      <c r="O62" s="1"/>
      <c r="P62" s="1"/>
      <c r="Q62" s="1"/>
      <c r="R62" s="1"/>
      <c r="S62" s="6"/>
      <c r="T62" s="6"/>
    </row>
    <row r="63" spans="1:20" hidden="1">
      <c r="A63" s="255"/>
      <c r="C63" s="30" t="s">
        <v>314</v>
      </c>
      <c r="D63" s="30"/>
      <c r="E63" s="101">
        <v>400000</v>
      </c>
      <c r="F63" s="142">
        <v>400000</v>
      </c>
      <c r="G63" s="178">
        <v>400000</v>
      </c>
      <c r="H63" s="352" t="s">
        <v>71</v>
      </c>
      <c r="I63" s="199"/>
      <c r="J63" s="357"/>
      <c r="K63" s="196"/>
      <c r="L63" s="208"/>
      <c r="M63" s="192"/>
      <c r="N63" s="1"/>
      <c r="O63" s="1"/>
      <c r="P63" s="1"/>
      <c r="Q63" s="1"/>
      <c r="R63" s="1"/>
      <c r="S63" s="6"/>
      <c r="T63" s="6"/>
    </row>
    <row r="64" spans="1:20" hidden="1">
      <c r="A64" s="255"/>
      <c r="C64" s="30" t="s">
        <v>168</v>
      </c>
      <c r="D64" s="30"/>
      <c r="E64" s="101">
        <f>IF(E72&lt;10,0,IF(E71="50％以上",IF(ROUNDDOWN(E72,0)*15000&gt;=150000,IF(ROUNDDOWN(E72,0)*15000&lt;300000,ROUNDDOWN(E72,0)*15000,300000),0),0))</f>
        <v>150000</v>
      </c>
      <c r="F64" s="101">
        <f>IF(F72&lt;10,0,IF(F71="50％以上",IF(ROUNDDOWN(F72,0)*15000&gt;=150000,IF(ROUNDDOWN(F72,0)*15000&lt;300000,ROUNDDOWN(F72,0)*15000,300000),0),0))</f>
        <v>150000</v>
      </c>
      <c r="G64" s="101">
        <f>IF(G72&lt;10,0,IF(G71="50％以上",IF(ROUNDDOWN(G72,0)*15000&gt;=150000,IF(ROUNDDOWN(G72,0)*15000&lt;300000,ROUNDDOWN(G72,0)*15000,300000),0),0))</f>
        <v>0</v>
      </c>
      <c r="H64" s="352"/>
      <c r="I64" s="199"/>
      <c r="J64" s="357"/>
      <c r="K64" s="196"/>
      <c r="L64" s="208"/>
      <c r="N64" s="1"/>
      <c r="O64" s="1"/>
      <c r="P64" s="1"/>
      <c r="Q64" s="1"/>
      <c r="R64" s="1"/>
      <c r="S64" s="6"/>
      <c r="T64" s="6"/>
    </row>
    <row r="65" spans="1:20" hidden="1">
      <c r="A65" s="255"/>
      <c r="C65" s="30" t="s">
        <v>162</v>
      </c>
      <c r="D65" s="30"/>
      <c r="E65" s="101">
        <f>IF(E72&lt;10,0,IF(E71="50％以上",IF(ROUNDDOWN(E73,0)*5000&gt;=5000,IF(ROUNDDOWN(E73,0)*5000&lt;100000,ROUNDDOWN(E73,0)*5000,100000),0),0))</f>
        <v>35000</v>
      </c>
      <c r="F65" s="101">
        <f>IF(F72&lt;10,0,IF(F71="50％以上",IF(ROUNDDOWN(F73,0)*5000&gt;=5000,IF(ROUNDDOWN(F73,0)*5000&lt;100000,ROUNDDOWN(F73,0)*5000,100000),0),0))</f>
        <v>35000</v>
      </c>
      <c r="G65" s="101">
        <f>IF(G72&lt;10,0,IF(G71="50％以上",IF(ROUNDDOWN(G73,0)*5000&gt;=5000,IF(ROUNDDOWN(G73,0)*5000&lt;100000,ROUNDDOWN(G73,0)*5000,100000),0),0))</f>
        <v>0</v>
      </c>
      <c r="H65" s="352"/>
      <c r="I65" s="199"/>
      <c r="J65" s="357"/>
      <c r="K65" s="196"/>
      <c r="L65" s="208"/>
      <c r="N65" s="1"/>
      <c r="O65" s="1"/>
      <c r="P65" s="1"/>
      <c r="Q65" s="1"/>
      <c r="R65" s="1"/>
      <c r="S65" s="6"/>
      <c r="T65" s="6"/>
    </row>
    <row r="66" spans="1:20" hidden="1">
      <c r="A66" s="255"/>
      <c r="C66" s="30" t="s">
        <v>59</v>
      </c>
      <c r="D66" s="30"/>
      <c r="E66" s="101">
        <f>E69-E63-E64-E65</f>
        <v>19415000</v>
      </c>
      <c r="F66" s="142">
        <f>F69-F63-F64-F65</f>
        <v>29415000</v>
      </c>
      <c r="G66" s="178">
        <f>G69-G63-G64-G65</f>
        <v>-400000</v>
      </c>
      <c r="H66" s="352" t="s">
        <v>71</v>
      </c>
      <c r="I66" s="199"/>
      <c r="J66" s="357"/>
      <c r="K66" s="196"/>
      <c r="L66" s="208"/>
      <c r="M66" s="192"/>
      <c r="N66" s="221" t="s">
        <v>115</v>
      </c>
      <c r="O66" s="54" t="s">
        <v>271</v>
      </c>
      <c r="P66" s="6"/>
      <c r="Q66" s="6"/>
      <c r="R66" s="6"/>
      <c r="S66" s="6"/>
      <c r="T66" s="6"/>
    </row>
    <row r="67" spans="1:20" hidden="1">
      <c r="A67" s="255"/>
      <c r="C67" s="30" t="s">
        <v>34</v>
      </c>
      <c r="D67" s="30"/>
      <c r="E67" s="101">
        <f>E69</f>
        <v>20000000</v>
      </c>
      <c r="F67" s="142">
        <f>F69</f>
        <v>30000000</v>
      </c>
      <c r="G67" s="178">
        <f>G69</f>
        <v>0</v>
      </c>
      <c r="H67" s="352" t="s">
        <v>71</v>
      </c>
      <c r="I67" s="199"/>
      <c r="J67" s="357"/>
      <c r="K67" s="196"/>
      <c r="L67" s="208"/>
      <c r="M67" s="192"/>
      <c r="N67" s="221" t="s">
        <v>39</v>
      </c>
      <c r="O67" s="222"/>
      <c r="P67" s="6"/>
      <c r="Q67" s="6"/>
      <c r="R67" s="6"/>
      <c r="S67" s="6"/>
      <c r="T67" s="6"/>
    </row>
    <row r="68" spans="1:20" hidden="1">
      <c r="A68" s="255"/>
      <c r="C68" s="119" t="s">
        <v>67</v>
      </c>
      <c r="D68" s="119"/>
      <c r="E68" s="367">
        <f>E69</f>
        <v>20000000</v>
      </c>
      <c r="F68" s="369">
        <f>F69</f>
        <v>30000000</v>
      </c>
      <c r="G68" s="178">
        <f>G69</f>
        <v>0</v>
      </c>
      <c r="H68" s="352" t="s">
        <v>71</v>
      </c>
      <c r="I68" s="199"/>
      <c r="J68" s="357"/>
      <c r="K68" s="196"/>
      <c r="L68" s="208"/>
      <c r="M68" s="192"/>
      <c r="N68" s="221" t="s">
        <v>163</v>
      </c>
      <c r="O68" s="222"/>
      <c r="P68" s="6"/>
      <c r="Q68" s="6"/>
      <c r="R68" s="6"/>
      <c r="S68" s="6"/>
      <c r="T68" s="6"/>
    </row>
    <row r="69" spans="1:20">
      <c r="C69" s="262" t="str">
        <f>IF($E$5=$O$3,"工事請負契約予定額（購入予定額）","工事請負契約額（購入額）")</f>
        <v>工事請負契約額（購入額）</v>
      </c>
      <c r="D69" s="262"/>
      <c r="E69" s="309">
        <v>20000000</v>
      </c>
      <c r="F69" s="370">
        <v>30000000</v>
      </c>
      <c r="G69" s="179"/>
      <c r="H69" s="353" t="s">
        <v>43</v>
      </c>
      <c r="I69" s="199" t="str">
        <f>IF(E69&gt;0,"○","×")</f>
        <v>○</v>
      </c>
      <c r="J69" s="357" t="str">
        <f>IF($E$5=$O$4,IF(F69&gt;0,"○","×"),"")</f>
        <v>○</v>
      </c>
      <c r="K69" s="196"/>
      <c r="L69" s="54" t="s">
        <v>31</v>
      </c>
      <c r="M69" s="192"/>
      <c r="N69" s="221" t="s">
        <v>258</v>
      </c>
      <c r="O69" s="222"/>
      <c r="P69" s="1"/>
      <c r="Q69" s="216"/>
      <c r="R69" s="216"/>
      <c r="S69" s="216"/>
      <c r="T69" s="6"/>
    </row>
    <row r="70" spans="1:20" hidden="1">
      <c r="C70" s="366" t="s">
        <v>27</v>
      </c>
      <c r="D70" s="56" t="s">
        <v>408</v>
      </c>
      <c r="E70" s="302" t="s">
        <v>110</v>
      </c>
      <c r="F70" s="302" t="s">
        <v>110</v>
      </c>
      <c r="G70" s="180"/>
      <c r="H70" s="354" t="s">
        <v>43</v>
      </c>
      <c r="I70" s="200" t="str">
        <f>IF(E48="有",IF(E70&gt;"","○","×"),"○")</f>
        <v>○</v>
      </c>
      <c r="J70" s="361" t="str">
        <f>IF(E48="有",IF(F70&gt;"","○","×"),"○")</f>
        <v>○</v>
      </c>
      <c r="K70" s="200"/>
      <c r="L70" s="54" t="s">
        <v>93</v>
      </c>
      <c r="M70" s="192"/>
      <c r="N70" s="221" t="s">
        <v>131</v>
      </c>
      <c r="O70" s="223"/>
      <c r="P70" s="1"/>
      <c r="Q70" s="226"/>
      <c r="R70" s="226"/>
      <c r="S70" s="226"/>
      <c r="T70" s="6"/>
    </row>
    <row r="71" spans="1:20">
      <c r="C71" s="366"/>
      <c r="D71" s="57" t="s">
        <v>403</v>
      </c>
      <c r="E71" s="302" t="s">
        <v>87</v>
      </c>
      <c r="F71" s="302" t="s">
        <v>87</v>
      </c>
      <c r="G71" s="180" t="s">
        <v>87</v>
      </c>
      <c r="H71" s="354"/>
      <c r="I71" s="200" t="str">
        <f>IF(E48="有",IF(E71&gt;"","○","×"),"○")</f>
        <v>○</v>
      </c>
      <c r="J71" s="362" t="str">
        <f>IF(E48="有",IF(F71=O34,"○","×"),"○")</f>
        <v>○</v>
      </c>
      <c r="K71" s="200" t="str">
        <f>IF($E$48&gt;"",IF(G72="","×","○"),"○")</f>
        <v>×</v>
      </c>
      <c r="L71" s="214" t="s">
        <v>437</v>
      </c>
      <c r="N71" s="221" t="s">
        <v>261</v>
      </c>
      <c r="O71" s="222"/>
      <c r="P71" s="1"/>
      <c r="Q71" s="1"/>
      <c r="R71" s="219"/>
      <c r="S71" s="6"/>
      <c r="T71" s="6"/>
    </row>
    <row r="72" spans="1:20">
      <c r="C72" s="366"/>
      <c r="D72" s="56" t="s">
        <v>227</v>
      </c>
      <c r="E72" s="310">
        <v>10</v>
      </c>
      <c r="F72" s="310">
        <v>10</v>
      </c>
      <c r="G72" s="182"/>
      <c r="H72" s="354"/>
      <c r="I72" s="200" t="str">
        <f>IF(E48="有",IF(E72&gt;=4,"○","×"),"○")</f>
        <v>○</v>
      </c>
      <c r="J72" s="361" t="str">
        <f>IF(E48=O47,IF(F72&gt;=10,"○","×"),"○")</f>
        <v>○</v>
      </c>
      <c r="K72" s="200"/>
      <c r="L72" s="54" t="s">
        <v>80</v>
      </c>
      <c r="N72" s="221" t="s">
        <v>263</v>
      </c>
      <c r="O72" s="222" t="s">
        <v>339</v>
      </c>
      <c r="P72" s="1"/>
      <c r="Q72" s="1"/>
      <c r="R72" s="220"/>
      <c r="S72" s="6"/>
      <c r="T72" s="6"/>
    </row>
    <row r="73" spans="1:20">
      <c r="C73" s="366"/>
      <c r="D73" s="58" t="s">
        <v>352</v>
      </c>
      <c r="E73" s="310">
        <v>7</v>
      </c>
      <c r="F73" s="310">
        <v>7</v>
      </c>
      <c r="G73" s="182"/>
      <c r="H73" s="354"/>
      <c r="I73" s="200" t="str">
        <f>IF(G48="有",IF(E73&gt;0,"○","×"),"○")</f>
        <v>○</v>
      </c>
      <c r="J73" s="361" t="str">
        <f>IF(G48=O47,IF(F73&gt;0,"○","×"),IF(F73=0,"○","×"))</f>
        <v>○</v>
      </c>
      <c r="K73" s="200"/>
      <c r="L73" s="54" t="s">
        <v>56</v>
      </c>
      <c r="N73" s="221" t="s">
        <v>146</v>
      </c>
      <c r="O73" s="222" t="s">
        <v>338</v>
      </c>
      <c r="P73" s="1"/>
      <c r="Q73" s="1"/>
      <c r="R73" s="1"/>
      <c r="S73" s="6"/>
      <c r="T73" s="6"/>
    </row>
    <row r="74" spans="1:20">
      <c r="C74" s="366"/>
      <c r="D74" s="272" t="s">
        <v>34</v>
      </c>
      <c r="E74" s="183">
        <f>E64+E65</f>
        <v>185000</v>
      </c>
      <c r="F74" s="183">
        <f>F64+F65</f>
        <v>185000</v>
      </c>
      <c r="G74" s="183">
        <f>G64+G65</f>
        <v>0</v>
      </c>
      <c r="H74" s="354"/>
      <c r="I74" s="200"/>
      <c r="J74" s="361"/>
      <c r="K74" s="200"/>
      <c r="L74" s="54"/>
      <c r="N74" s="221" t="s">
        <v>266</v>
      </c>
      <c r="O74" s="222" t="s">
        <v>320</v>
      </c>
      <c r="P74" s="1"/>
      <c r="Q74" s="1"/>
      <c r="R74" s="1"/>
      <c r="S74" s="6"/>
      <c r="T74" s="6"/>
    </row>
    <row r="75" spans="1:20">
      <c r="D75" s="60"/>
      <c r="E75" s="107"/>
      <c r="F75" s="148"/>
      <c r="H75" s="192"/>
      <c r="I75" s="202"/>
      <c r="N75" s="221" t="s">
        <v>148</v>
      </c>
      <c r="O75" s="224" t="s">
        <v>96</v>
      </c>
      <c r="P75" s="1"/>
      <c r="Q75" s="1"/>
      <c r="R75" s="1"/>
      <c r="S75" s="6"/>
      <c r="T75" s="6"/>
    </row>
    <row r="76" spans="1:20" hidden="1">
      <c r="A76" s="255"/>
      <c r="D76" s="192"/>
      <c r="E76" s="107"/>
      <c r="F76" s="148"/>
      <c r="G76" s="328"/>
      <c r="I76" s="203">
        <f>COUNTIF(I4:I75,"×")</f>
        <v>1</v>
      </c>
      <c r="N76" s="221" t="s">
        <v>267</v>
      </c>
      <c r="O76" s="222" t="s">
        <v>32</v>
      </c>
      <c r="P76" s="1"/>
      <c r="Q76" s="1"/>
      <c r="R76" s="1"/>
      <c r="S76" s="6"/>
      <c r="T76" s="6"/>
    </row>
    <row r="77" spans="1:20">
      <c r="D77" s="192"/>
      <c r="E77" s="107"/>
      <c r="F77" s="148"/>
      <c r="G77" s="328"/>
      <c r="N77" s="221" t="s">
        <v>269</v>
      </c>
      <c r="O77" s="222" t="s">
        <v>121</v>
      </c>
      <c r="P77" s="1"/>
      <c r="Q77" s="1"/>
      <c r="R77" s="1"/>
      <c r="S77" s="6"/>
      <c r="T77" s="6"/>
    </row>
    <row r="78" spans="1:20">
      <c r="D78" s="273"/>
      <c r="E78" s="273"/>
      <c r="F78" s="273"/>
      <c r="G78" s="273"/>
      <c r="N78" s="221" t="s">
        <v>270</v>
      </c>
      <c r="O78" s="222" t="s">
        <v>119</v>
      </c>
      <c r="P78" s="1"/>
      <c r="Q78" s="1"/>
      <c r="R78" s="1"/>
      <c r="S78" s="6"/>
      <c r="T78" s="6"/>
    </row>
    <row r="79" spans="1:20">
      <c r="D79" s="273"/>
      <c r="E79" s="273"/>
      <c r="F79" s="273"/>
      <c r="G79" s="273"/>
      <c r="N79" s="221" t="s">
        <v>86</v>
      </c>
      <c r="O79" s="222" t="s">
        <v>334</v>
      </c>
      <c r="P79" s="1"/>
      <c r="Q79" s="1"/>
      <c r="R79" s="1"/>
      <c r="S79" s="6"/>
      <c r="T79" s="6"/>
    </row>
    <row r="80" spans="1:20">
      <c r="D80" s="192"/>
      <c r="E80" s="107"/>
      <c r="F80" s="148"/>
      <c r="G80" s="328"/>
      <c r="N80" s="221" t="s">
        <v>272</v>
      </c>
      <c r="O80" s="222" t="s">
        <v>268</v>
      </c>
      <c r="P80" s="1"/>
      <c r="Q80" s="1"/>
      <c r="R80" s="1"/>
      <c r="S80" s="6"/>
      <c r="T80" s="6"/>
    </row>
    <row r="81" spans="4:20">
      <c r="D81" s="273"/>
      <c r="E81" s="273"/>
      <c r="F81" s="273"/>
      <c r="G81" s="273"/>
      <c r="N81" s="221" t="s">
        <v>75</v>
      </c>
      <c r="O81" s="222" t="s">
        <v>332</v>
      </c>
      <c r="P81" s="1"/>
      <c r="Q81" s="1"/>
      <c r="R81" s="1"/>
      <c r="S81" s="6"/>
      <c r="T81" s="6"/>
    </row>
    <row r="82" spans="4:20">
      <c r="D82" s="273"/>
      <c r="E82" s="273"/>
      <c r="F82" s="273"/>
      <c r="G82" s="273"/>
      <c r="N82" s="221" t="s">
        <v>132</v>
      </c>
      <c r="O82" s="222" t="s">
        <v>216</v>
      </c>
      <c r="P82" s="1"/>
      <c r="Q82" s="1"/>
      <c r="R82" s="1"/>
      <c r="S82" s="6"/>
      <c r="T82" s="6"/>
    </row>
    <row r="83" spans="4:20" ht="18.75" customHeight="1">
      <c r="N83" s="221" t="s">
        <v>156</v>
      </c>
      <c r="O83" s="222" t="s">
        <v>60</v>
      </c>
      <c r="P83" s="1"/>
      <c r="Q83" s="227"/>
      <c r="R83" s="1"/>
      <c r="S83" s="6"/>
      <c r="T83" s="6"/>
    </row>
    <row r="84" spans="4:20">
      <c r="N84" s="221" t="s">
        <v>178</v>
      </c>
      <c r="O84" s="222" t="s">
        <v>260</v>
      </c>
      <c r="P84" s="1"/>
      <c r="Q84" s="227"/>
      <c r="R84" s="1"/>
      <c r="S84" s="6"/>
      <c r="T84" s="6"/>
    </row>
    <row r="85" spans="4:20">
      <c r="N85" s="221" t="s">
        <v>73</v>
      </c>
      <c r="O85" s="222" t="s">
        <v>213</v>
      </c>
      <c r="P85" s="1"/>
      <c r="Q85" s="227"/>
      <c r="R85" s="1"/>
      <c r="S85" s="6"/>
      <c r="T85" s="6"/>
    </row>
    <row r="86" spans="4:20">
      <c r="N86" s="221" t="s">
        <v>273</v>
      </c>
      <c r="O86" s="222" t="s">
        <v>331</v>
      </c>
      <c r="P86" s="1"/>
      <c r="Q86" s="227"/>
      <c r="R86" s="1"/>
      <c r="S86" s="6"/>
      <c r="T86" s="6"/>
    </row>
    <row r="87" spans="4:20">
      <c r="N87" s="221" t="s">
        <v>215</v>
      </c>
      <c r="O87" s="222" t="s">
        <v>330</v>
      </c>
      <c r="P87" s="1"/>
      <c r="Q87" s="227"/>
      <c r="R87" s="1"/>
      <c r="S87" s="6"/>
      <c r="T87" s="6"/>
    </row>
    <row r="88" spans="4:20">
      <c r="N88" s="221" t="s">
        <v>276</v>
      </c>
      <c r="O88" s="222" t="s">
        <v>295</v>
      </c>
      <c r="P88" s="1"/>
      <c r="Q88" s="227"/>
      <c r="R88" s="1"/>
      <c r="S88" s="6"/>
      <c r="T88" s="6"/>
    </row>
    <row r="89" spans="4:20">
      <c r="N89" s="221" t="s">
        <v>35</v>
      </c>
      <c r="O89" s="222" t="s">
        <v>329</v>
      </c>
      <c r="P89" s="1"/>
      <c r="Q89" s="227"/>
      <c r="R89" s="1"/>
      <c r="S89" s="6"/>
      <c r="T89" s="6"/>
    </row>
    <row r="90" spans="4:20">
      <c r="N90" s="221" t="s">
        <v>180</v>
      </c>
      <c r="O90" s="222" t="s">
        <v>203</v>
      </c>
      <c r="P90" s="1"/>
      <c r="Q90" s="227"/>
      <c r="R90" s="1"/>
      <c r="S90" s="6"/>
      <c r="T90" s="6"/>
    </row>
    <row r="91" spans="4:20">
      <c r="N91" s="221" t="s">
        <v>221</v>
      </c>
      <c r="O91" s="222" t="s">
        <v>327</v>
      </c>
      <c r="P91" s="1"/>
      <c r="Q91" s="227"/>
      <c r="R91" s="1"/>
      <c r="S91" s="6"/>
      <c r="T91" s="6"/>
    </row>
    <row r="92" spans="4:20">
      <c r="N92" s="221" t="s">
        <v>237</v>
      </c>
      <c r="O92" s="222" t="s">
        <v>326</v>
      </c>
      <c r="P92" s="1"/>
      <c r="Q92" s="227"/>
      <c r="R92" s="1"/>
      <c r="S92" s="6"/>
      <c r="T92" s="6"/>
    </row>
    <row r="93" spans="4:20">
      <c r="N93" s="221" t="s">
        <v>192</v>
      </c>
      <c r="O93" s="222" t="s">
        <v>240</v>
      </c>
      <c r="P93" s="1"/>
      <c r="Q93" s="227"/>
      <c r="R93" s="1"/>
      <c r="S93" s="6"/>
      <c r="T93" s="6"/>
    </row>
    <row r="94" spans="4:20">
      <c r="N94" s="221" t="s">
        <v>277</v>
      </c>
      <c r="O94" s="222" t="s">
        <v>84</v>
      </c>
      <c r="P94" s="1"/>
      <c r="Q94" s="1"/>
      <c r="R94" s="1"/>
      <c r="S94" s="6"/>
      <c r="T94" s="6"/>
    </row>
    <row r="95" spans="4:20">
      <c r="N95" s="221" t="s">
        <v>225</v>
      </c>
      <c r="O95" s="222" t="s">
        <v>65</v>
      </c>
      <c r="P95" s="1"/>
      <c r="Q95" s="1"/>
      <c r="R95" s="1"/>
      <c r="S95" s="6"/>
      <c r="T95" s="6"/>
    </row>
    <row r="96" spans="4:20">
      <c r="N96" s="221" t="s">
        <v>104</v>
      </c>
      <c r="O96" s="222" t="s">
        <v>138</v>
      </c>
      <c r="P96" s="1"/>
      <c r="Q96" s="1"/>
      <c r="R96" s="1"/>
      <c r="S96" s="6"/>
      <c r="T96" s="6"/>
    </row>
    <row r="97" spans="14:20">
      <c r="N97" s="221" t="s">
        <v>278</v>
      </c>
      <c r="O97" s="222" t="s">
        <v>310</v>
      </c>
      <c r="P97" s="1"/>
      <c r="Q97" s="1"/>
      <c r="R97" s="1"/>
      <c r="S97" s="6"/>
      <c r="T97" s="6"/>
    </row>
    <row r="98" spans="14:20">
      <c r="N98" s="221" t="s">
        <v>143</v>
      </c>
      <c r="O98" s="222" t="s">
        <v>139</v>
      </c>
      <c r="P98" s="1"/>
      <c r="Q98" s="1"/>
      <c r="R98" s="1"/>
      <c r="S98" s="6"/>
      <c r="T98" s="6"/>
    </row>
    <row r="99" spans="14:20">
      <c r="N99" s="221" t="s">
        <v>48</v>
      </c>
      <c r="O99" s="222" t="s">
        <v>90</v>
      </c>
      <c r="P99" s="1"/>
      <c r="Q99" s="1"/>
      <c r="R99" s="1"/>
      <c r="S99" s="6"/>
      <c r="T99" s="6"/>
    </row>
    <row r="100" spans="14:20">
      <c r="N100" s="221" t="s">
        <v>209</v>
      </c>
      <c r="O100" s="222" t="s">
        <v>322</v>
      </c>
      <c r="P100" s="1"/>
      <c r="Q100" s="1"/>
      <c r="R100" s="1"/>
      <c r="S100" s="6"/>
      <c r="T100" s="6"/>
    </row>
    <row r="101" spans="14:20">
      <c r="N101" s="221" t="s">
        <v>247</v>
      </c>
      <c r="O101" s="222" t="s">
        <v>246</v>
      </c>
      <c r="P101" s="1"/>
      <c r="Q101" s="1"/>
      <c r="R101" s="1"/>
      <c r="S101" s="6"/>
      <c r="T101" s="6"/>
    </row>
    <row r="102" spans="14:20">
      <c r="N102" s="221" t="s">
        <v>280</v>
      </c>
      <c r="O102" s="222" t="s">
        <v>325</v>
      </c>
      <c r="P102" s="1"/>
      <c r="Q102" s="1"/>
      <c r="R102" s="1"/>
      <c r="S102" s="6"/>
      <c r="T102" s="6"/>
    </row>
    <row r="103" spans="14:20">
      <c r="N103" s="221" t="s">
        <v>49</v>
      </c>
      <c r="O103" s="222" t="s">
        <v>317</v>
      </c>
      <c r="P103" s="1"/>
      <c r="Q103" s="1"/>
      <c r="R103" s="1"/>
      <c r="S103" s="6"/>
      <c r="T103" s="6"/>
    </row>
    <row r="104" spans="14:20">
      <c r="N104" s="221" t="s">
        <v>282</v>
      </c>
      <c r="O104" s="222" t="s">
        <v>161</v>
      </c>
      <c r="P104" s="1"/>
      <c r="Q104" s="1"/>
      <c r="R104" s="1"/>
      <c r="S104" s="6"/>
      <c r="T104" s="6"/>
    </row>
    <row r="105" spans="14:20">
      <c r="N105" s="221" t="s">
        <v>55</v>
      </c>
      <c r="O105" s="222" t="s">
        <v>308</v>
      </c>
      <c r="P105" s="1"/>
      <c r="Q105" s="1"/>
      <c r="R105" s="1"/>
      <c r="S105" s="6"/>
      <c r="T105" s="6"/>
    </row>
    <row r="106" spans="14:20">
      <c r="N106" s="221" t="s">
        <v>283</v>
      </c>
      <c r="O106" s="222" t="s">
        <v>206</v>
      </c>
      <c r="P106" s="1"/>
      <c r="Q106" s="1"/>
      <c r="R106" s="1"/>
      <c r="S106" s="6"/>
      <c r="T106" s="6"/>
    </row>
    <row r="107" spans="14:20">
      <c r="N107" s="221" t="s">
        <v>285</v>
      </c>
      <c r="O107" s="222" t="s">
        <v>2</v>
      </c>
      <c r="P107" s="1"/>
      <c r="Q107" s="1"/>
      <c r="R107" s="1"/>
      <c r="S107" s="6"/>
      <c r="T107" s="6"/>
    </row>
    <row r="108" spans="14:20">
      <c r="N108" s="221" t="s">
        <v>164</v>
      </c>
      <c r="O108" s="222" t="s">
        <v>13</v>
      </c>
      <c r="P108" s="1"/>
      <c r="Q108" s="1"/>
      <c r="R108" s="1"/>
      <c r="S108" s="6"/>
      <c r="T108" s="6"/>
    </row>
    <row r="109" spans="14:20">
      <c r="N109" s="221" t="s">
        <v>140</v>
      </c>
      <c r="O109" s="222" t="s">
        <v>244</v>
      </c>
      <c r="P109" s="1"/>
      <c r="Q109" s="1"/>
      <c r="R109" s="1"/>
      <c r="S109" s="6"/>
      <c r="T109" s="6"/>
    </row>
    <row r="110" spans="14:20">
      <c r="N110" s="221" t="s">
        <v>256</v>
      </c>
      <c r="O110" s="222" t="s">
        <v>302</v>
      </c>
      <c r="P110" s="1"/>
      <c r="Q110" s="1"/>
      <c r="R110" s="1"/>
      <c r="S110" s="6"/>
      <c r="T110" s="6"/>
    </row>
    <row r="111" spans="14:20">
      <c r="N111" s="221" t="s">
        <v>103</v>
      </c>
      <c r="O111" s="1"/>
      <c r="P111" s="1"/>
      <c r="Q111" s="1"/>
      <c r="R111" s="1"/>
      <c r="S111" s="6"/>
      <c r="T111" s="6"/>
    </row>
    <row r="112" spans="14:20">
      <c r="N112" s="221" t="s">
        <v>81</v>
      </c>
      <c r="O112" s="1"/>
      <c r="P112" s="1"/>
      <c r="Q112" s="1"/>
      <c r="R112" s="1"/>
      <c r="S112" s="6"/>
      <c r="T112" s="6"/>
    </row>
    <row r="113" spans="14:20">
      <c r="N113" s="221" t="s">
        <v>7</v>
      </c>
      <c r="O113" s="1"/>
      <c r="P113" s="1"/>
      <c r="Q113" s="1"/>
      <c r="R113" s="1"/>
      <c r="S113" s="6"/>
      <c r="T113" s="6"/>
    </row>
    <row r="114" spans="14:20">
      <c r="N114" s="221"/>
      <c r="O114" s="1"/>
      <c r="P114" s="1"/>
      <c r="Q114" s="1"/>
      <c r="R114" s="1"/>
      <c r="S114" s="6"/>
      <c r="T114" s="6"/>
    </row>
  </sheetData>
  <sheetProtection password="83E8" sheet="1" objects="1" scenarios="1"/>
  <mergeCells count="43">
    <mergeCell ref="I4:K4"/>
    <mergeCell ref="F15:G15"/>
    <mergeCell ref="F16:G16"/>
    <mergeCell ref="F28:G28"/>
    <mergeCell ref="F29:G29"/>
    <mergeCell ref="E42:G42"/>
    <mergeCell ref="E44:G44"/>
    <mergeCell ref="E45:G45"/>
    <mergeCell ref="D46:E46"/>
    <mergeCell ref="D47:E47"/>
    <mergeCell ref="F50:G50"/>
    <mergeCell ref="E51:G51"/>
    <mergeCell ref="C55:D55"/>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L4:L5"/>
    <mergeCell ref="D6:D9"/>
    <mergeCell ref="D15:D16"/>
    <mergeCell ref="D18:D21"/>
    <mergeCell ref="D22:D25"/>
    <mergeCell ref="D26:D27"/>
    <mergeCell ref="L26:L27"/>
    <mergeCell ref="D28:D29"/>
    <mergeCell ref="D33:D34"/>
    <mergeCell ref="D38:D41"/>
    <mergeCell ref="C42:C47"/>
    <mergeCell ref="C48:C51"/>
    <mergeCell ref="C53:D54"/>
    <mergeCell ref="C70:C74"/>
    <mergeCell ref="C6:C25"/>
    <mergeCell ref="C26:C41"/>
  </mergeCells>
  <phoneticPr fontId="3"/>
  <conditionalFormatting sqref="J37">
    <cfRule type="expression" dxfId="20" priority="1">
      <formula>$E$5="実績報告"</formula>
    </cfRule>
  </conditionalFormatting>
  <conditionalFormatting sqref="J5:J36 J38:J74">
    <cfRule type="expression" dxfId="19" priority="2">
      <formula>$E$5="実績報告"</formula>
    </cfRule>
  </conditionalFormatting>
  <conditionalFormatting sqref="I37">
    <cfRule type="expression" dxfId="18" priority="6">
      <formula>$E$5="交付申請"</formula>
    </cfRule>
  </conditionalFormatting>
  <conditionalFormatting sqref="G17">
    <cfRule type="expression" dxfId="17" priority="8">
      <formula>$E$17="その他"</formula>
    </cfRule>
  </conditionalFormatting>
  <conditionalFormatting sqref="G53:G58 G61 G68:G73">
    <cfRule type="expression" dxfId="16" priority="7">
      <formula>$E$5="交付申請"</formula>
    </cfRule>
  </conditionalFormatting>
  <conditionalFormatting sqref="C55:C56">
    <cfRule type="expression" dxfId="15" priority="11">
      <formula>$E$5="交付申請"</formula>
    </cfRule>
  </conditionalFormatting>
  <conditionalFormatting sqref="F53">
    <cfRule type="expression" dxfId="14" priority="9">
      <formula>$E$5="実績報告"</formula>
    </cfRule>
  </conditionalFormatting>
  <conditionalFormatting sqref="D76:G82">
    <cfRule type="expression" dxfId="13" priority="10">
      <formula>$E$5="変更承認申請"</formula>
    </cfRule>
  </conditionalFormatting>
  <dataValidations count="43">
    <dataValidation allowBlank="1" showDropDown="0" showInputMessage="1" showErrorMessage="1" prompt="自由記述" sqref="E49 E43 G43 F38:F40 E34:F34 E31:E32 F29 E12:G12 F16 G17"/>
    <dataValidation imeMode="disabled" allowBlank="1" showDropDown="0" showInputMessage="1" showErrorMessage="1" prompt="消費税仕入控除を行う場合のみ記入してください" sqref="E49 G43 E43 F29 G17 F16 E12:G12"/>
    <dataValidation type="list" allowBlank="1" showDropDown="0" showInputMessage="1" showErrorMessage="1" prompt="選択してください" sqref="F7">
      <formula1>$Q$66:$Q$114</formula1>
    </dataValidation>
    <dataValidation type="list" allowBlank="1" showDropDown="0" showInputMessage="1" showErrorMessage="1" prompt="選択してください" sqref="E29 E16">
      <formula1>$R$66:$R$110</formula1>
    </dataValidation>
    <dataValidation type="list" allowBlank="1" showDropDown="0" showInputMessage="1" showErrorMessage="1" sqref="F19">
      <formula1>$Q$15:$Q$19</formula1>
    </dataValidation>
    <dataValidation type="list" allowBlank="1" showDropDown="0" showInputMessage="1" showErrorMessage="1" sqref="E21">
      <formula1>$R$15:$R$17</formula1>
    </dataValidation>
    <dataValidation type="textLength" imeMode="halfAlpha" allowBlank="1" showDropDown="0" showInputMessage="1" showErrorMessage="1" sqref="F21">
      <formula1>1</formula1>
      <formula2>8</formula2>
    </dataValidation>
    <dataValidation imeMode="halfAlpha" allowBlank="1" showDropDown="0" showInputMessage="1" showErrorMessage="1" sqref="G45:G47 E45:F45 E14"/>
    <dataValidation type="custom" allowBlank="1" showDropDown="0" showInputMessage="1" showErrorMessage="1" errorTitle="NGワード" error="金庫、組合などの種別は隣のセルのみに記載し、このセルには記載しないでください。_x000a_例：「静岡銀行」の場合→「静岡」とのみ記載" sqref="E19">
      <formula1>NOT(OR(COUNTIF(E19,"*銀行*"),COUNTIF(E19,"*信用金庫*"),COUNTIF(E19,"*信用組合*"),COUNTIF(E19,"*信金*"),COUNTIF(E19,"*農業協同組合*"),COUNTIF(E19,"*農協*"),COUNTIF(E19,"*労働金庫*"),COUNTIF(E19,"*労金*")))</formula1>
    </dataValidation>
    <dataValidation imeMode="halfKatakana" allowBlank="1" showDropDown="0" showInputMessage="1" showErrorMessage="1" prompt="①濁点や半濁点も別々に記入してください。_x000a_例：「ガ」→「カ」「゛」_x000a_②姓と名の間にスペースを入れてください。_x000a_例：「ｼｽﾞｵｶｶﾀﾛｳ」→「ｼｽﾞｵｶ　ｶﾀﾛｳ」_x000a_※申請者と振込先が異なる場合は「委任状」を提出してください。" sqref="G21"/>
    <dataValidation type="list" allowBlank="1" showDropDown="0" showInputMessage="1" showErrorMessage="1" sqref="G41 E17 G35:G36">
      <formula1>$N$15:$N$16</formula1>
    </dataValidation>
    <dataValidation type="custom" imeMode="halfAlpha" allowBlank="1" showDropDown="0" showInputMessage="1" showErrorMessage="1" errorTitle="NGワード" error="ハイフンは記載しないでください。_x000a_例：「420-8601」の場合→「4208601」とのみ記載" sqref="E7">
      <formula1>NOT(OR(COUNTIF(E7,"*-*"),COUNTIF(E7,"*－*"),COUNTIF(E7,"*ー*"),COUNTIF(E7,"*-*")))</formula1>
    </dataValidation>
    <dataValidation type="list" allowBlank="1" showDropDown="0" showInputMessage="1" showErrorMessage="1" sqref="G7">
      <formula1>$R$66:$R$110</formula1>
    </dataValidation>
    <dataValidation type="list" allowBlank="1" showDropDown="0" showInputMessage="1" showErrorMessage="1" sqref="G23">
      <formula1>$Q$68:$Q$114</formula1>
    </dataValidation>
    <dataValidation type="custom" imeMode="halfAlpha" allowBlank="1" showDropDown="0" showInputMessage="1" showErrorMessage="1" sqref="F23">
      <formula1>NOT(OR(COUNTIF(E7,"*-*"),COUNTIF(E7,"*－*"),COUNTIF(E7,"*ー*"),COUNTIF(E7,"*-*")))</formula1>
    </dataValidation>
    <dataValidation type="list" allowBlank="1" showDropDown="0" showInputMessage="1" showErrorMessage="1" sqref="E25">
      <formula1>$R$68:$R$110</formula1>
    </dataValidation>
    <dataValidation allowBlank="1" showDropDown="0" showInputMessage="1" showErrorMessage="1" prompt="姓と名の間にスペースを入れてください。_x000a_例：「静岡太郎」→「静岡　太郎」" sqref="E11"/>
    <dataValidation imeMode="fullKatakana" allowBlank="1" showDropDown="0" showInputMessage="1" showErrorMessage="1" prompt="姓と名の間にスペースを入れてください。_x000a_例：「シズオカタロウ」→「シズオカ　タロウ」" sqref="E10"/>
    <dataValidation type="list" allowBlank="1" showDropDown="0" showInputMessage="1" showErrorMessage="1" sqref="G5">
      <formula1>"第１期,第２期"</formula1>
    </dataValidation>
    <dataValidation allowBlank="1" showDropDown="0" showInputMessage="1" showErrorMessage="1" prompt="スペースに数字を記入してください" sqref="E33"/>
    <dataValidation type="list" allowBlank="1" showDropDown="0" showInputMessage="1" showErrorMessage="1" prompt="選択してください" sqref="E35">
      <formula1>$N$15:$N$16</formula1>
    </dataValidation>
    <dataValidation type="list" allowBlank="1" showDropDown="0" showInputMessage="1" showErrorMessage="1" prompt="選択してください" sqref="E36">
      <formula1>$T$15:$T$16</formula1>
    </dataValidation>
    <dataValidation type="list" allowBlank="1" showDropDown="0" showInputMessage="1" showErrorMessage="1" prompt="５地域：御殿場市、小山町、川根本町_x000a_６地域：浜松市、熱海市、三島市、富士宮市、島田市、_x000a_　　　　掛川市、袋井市、裾野市、湖西市、伊豆市、_x000a_　　　　菊川市、伊豆の国市、西伊豆町、函南町、_x000a_　　　　長泉町、森町_x000a_７地域：静岡市、沼津市、伊東市、富士市、磐田市、_x000a_　　　　焼津市、藤枝市、下田市、御前崎市、_x000a_　　　　牧之原市、東伊豆町、河津町、南伊豆町、_x000a_　　　　松崎町、清水町、吉田町" sqref="E30">
      <formula1>"5,6,7"</formula1>
    </dataValidation>
    <dataValidation type="list" allowBlank="1" showDropDown="0" showInputMessage="1" showErrorMessage="1" sqref="E50 F26:F27">
      <formula1>"○"</formula1>
    </dataValidation>
    <dataValidation type="list" allowBlank="1" showDropDown="0" showInputMessage="1" showErrorMessage="1" sqref="E5">
      <formula1>$O$3:$O$5</formula1>
    </dataValidation>
    <dataValidation allowBlank="1" showDropDown="0" showInputMessage="0" showErrorMessage="1" sqref="E62:G62 E60:F60"/>
    <dataValidation allowBlank="1" showDropDown="0" showInputMessage="1" showErrorMessage="1" prompt="県からの交付決定通知書の右上に記載された「住づ第○号-○」を記載" sqref="F55:G55"/>
    <dataValidation allowBlank="1" showDropDown="0" showInputMessage="1" showErrorMessage="1" prompt="一般的には入力不要！！_x000a_自営業者等で、税関連で申告が必要な場合のみ入力" sqref="E61:G61"/>
    <dataValidation allowBlank="1" showDropDown="0" showInputMessage="1" showErrorMessage="1" prompt="補助事業着手日とは契約日です。工事の着手や支払い（前払いを含む。）は契約日以降としてください。" sqref="F57:G57"/>
    <dataValidation type="list" allowBlank="1" showDropDown="0" showInputMessage="1" showErrorMessage="1" prompt="選択してください" sqref="E71:G71">
      <formula1>$O$33:$O$34</formula1>
    </dataValidation>
    <dataValidation type="whole" allowBlank="1" showDropDown="0" showInputMessage="1" showErrorMessage="1" prompt="税込金額を数値のみ記載" sqref="F69:G69">
      <formula1>0</formula1>
      <formula2>100000000</formula2>
    </dataValidation>
    <dataValidation type="decimal" allowBlank="1" showDropDown="0" showInputMessage="1" showErrorMessage="1" prompt="体積（数値）のみ記載" sqref="E72:G72">
      <formula1>0</formula1>
      <formula2>100000</formula2>
    </dataValidation>
    <dataValidation type="whole" allowBlank="1" showDropDown="0" showInputMessage="1" showErrorMessage="1" prompt="税込金額を数値のみ記載" sqref="E69">
      <formula1>0</formula1>
      <formula2>10000000000</formula2>
    </dataValidation>
    <dataValidation type="list" allowBlank="1" showDropDown="0" showInputMessage="1" showErrorMessage="1" prompt="該当する場合に○を選択する" sqref="E70:G70">
      <formula1>"○"</formula1>
    </dataValidation>
    <dataValidation allowBlank="1" showDropDown="0" showInputMessage="1" showErrorMessage="1" prompt="主たる営業所の所在地を記入してください" sqref="E42:G42"/>
    <dataValidation type="whole" imeMode="halfAlpha" allowBlank="1" showDropDown="0" showInputMessage="1" showErrorMessage="1" errorTitle="対象施工業者" error="施工事業者の要件は直近３年間の年間平均新築住宅請負戸数が50戸未満です！" prompt="自由記述" sqref="F46">
      <formula1>0</formula1>
      <formula2>49</formula2>
    </dataValidation>
    <dataValidation type="list" allowBlank="1" showDropDown="0" showInputMessage="1" showErrorMessage="1" sqref="E51:G51">
      <formula1>$N$49:$N$51</formula1>
    </dataValidation>
    <dataValidation type="list" allowBlank="1" showDropDown="0" showInputMessage="1" showErrorMessage="1" sqref="G49">
      <formula1>$N$48:$O$48</formula1>
    </dataValidation>
    <dataValidation type="list" allowBlank="1" showDropDown="0" showInputMessage="1" showErrorMessage="1" prompt="選択してください" sqref="F47">
      <formula1>$U$47:$V$47</formula1>
    </dataValidation>
    <dataValidation type="list" allowBlank="1" showDropDown="0" showInputMessage="1" showErrorMessage="1" sqref="G48 E48">
      <formula1>$N$47:$O$47</formula1>
    </dataValidation>
    <dataValidation allowBlank="1" showDropDown="0" showInputMessage="1" showErrorMessage="1" prompt="県からの交付決定通知書の右上に記載された「令和○年○月○日」を記載" sqref="F56"/>
    <dataValidation allowBlank="1" showDropDown="0" showInputMessage="1" showErrorMessage="1" prompt="工事、支払いが全て終わった日を入力してください" sqref="F58"/>
    <dataValidation allowBlank="1" showDropDown="0" showInputMessage="1" showErrorMessage="1" prompt="工事、支払いが全て終わる予定日を入力してください" sqref="G58"/>
  </dataValidations>
  <hyperlinks>
    <hyperlink ref="E14" r:id="rId1"/>
  </hyperlinks>
  <pageMargins left="0.7" right="0.7" top="0.75" bottom="0.75" header="0.3" footer="0.3"/>
  <pageSetup paperSize="9" scale="44" fitToWidth="1" fitToHeight="1" orientation="portrait" usePrinterDefaults="1"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0070C0"/>
  </sheetPr>
  <dimension ref="A1:T114"/>
  <sheetViews>
    <sheetView view="pageBreakPreview" zoomScale="85" zoomScaleSheetLayoutView="85" workbookViewId="0"/>
  </sheetViews>
  <sheetFormatPr defaultRowHeight="18.75"/>
  <cols>
    <col min="1" max="1" width="2" style="253" customWidth="1"/>
    <col min="2" max="2" width="8.203125e-002" style="13" customWidth="1"/>
    <col min="3" max="3" width="4.75" style="13" customWidth="1"/>
    <col min="4" max="4" width="25.25" style="193" customWidth="1"/>
    <col min="5" max="5" width="25.125" style="108" customWidth="1"/>
    <col min="6" max="6" width="25.125" style="149" customWidth="1"/>
    <col min="7" max="7" width="26.25" style="13" customWidth="1"/>
    <col min="8" max="8" width="12.375" style="193" hidden="1" customWidth="1"/>
    <col min="9" max="10" width="6.125" style="203" hidden="1" customWidth="1"/>
    <col min="11" max="11" width="5.5" style="203" customWidth="1"/>
    <col min="12" max="12" width="50.75" style="193" customWidth="1"/>
    <col min="13" max="13" width="6.5" style="193" customWidth="1"/>
    <col min="14" max="14" width="10.75" style="13" hidden="1" customWidth="1"/>
    <col min="15" max="15" width="13" style="13" hidden="1" bestFit="1" customWidth="1"/>
    <col min="16" max="17" width="9" style="13" hidden="1" customWidth="1"/>
    <col min="18" max="18" width="12.25" style="13" hidden="1" customWidth="1"/>
    <col min="19" max="20" width="9" style="253" hidden="1" customWidth="1"/>
    <col min="21" max="16384" width="9" style="253" customWidth="1"/>
  </cols>
  <sheetData>
    <row r="1" spans="1:20">
      <c r="D1" s="266"/>
      <c r="F1" s="311"/>
      <c r="N1" s="1"/>
      <c r="O1" s="1"/>
      <c r="P1" s="1"/>
      <c r="Q1" s="1"/>
      <c r="R1" s="1"/>
      <c r="S1" s="6"/>
      <c r="T1" s="6"/>
    </row>
    <row r="2" spans="1:20">
      <c r="D2" s="266"/>
      <c r="F2" s="148"/>
      <c r="G2" s="328"/>
      <c r="N2" s="1"/>
      <c r="O2" s="1" t="str">
        <f>IF(I76&gt;0,"記載ミスが有ります。チェック欄及び右の条件を確認の上修正してください。","提出OK")</f>
        <v>提出OK</v>
      </c>
      <c r="P2" s="1"/>
      <c r="Q2" s="1"/>
      <c r="R2" s="1"/>
      <c r="S2" s="6"/>
      <c r="T2" s="6"/>
    </row>
    <row r="3" spans="1:20">
      <c r="C3" s="256"/>
      <c r="D3" s="266"/>
      <c r="F3" s="148"/>
      <c r="G3" s="328"/>
      <c r="M3" s="365"/>
      <c r="N3" s="1"/>
      <c r="O3" s="1" t="s">
        <v>4</v>
      </c>
      <c r="P3" s="1" t="s">
        <v>58</v>
      </c>
      <c r="Q3" s="1"/>
      <c r="R3" s="1"/>
      <c r="S3" s="6"/>
      <c r="T3" s="6"/>
    </row>
    <row r="4" spans="1:20" s="254" customFormat="1" ht="29.25" customHeight="1">
      <c r="A4" s="253"/>
      <c r="B4" s="13"/>
      <c r="C4" s="257"/>
      <c r="D4" s="267"/>
      <c r="E4" s="108"/>
      <c r="F4" s="149"/>
      <c r="G4" s="13"/>
      <c r="H4" s="193"/>
      <c r="I4" s="194" t="s">
        <v>16</v>
      </c>
      <c r="J4" s="204"/>
      <c r="K4" s="205"/>
      <c r="L4" s="304" t="s">
        <v>88</v>
      </c>
      <c r="M4" s="192"/>
      <c r="N4" s="2"/>
      <c r="O4" s="2" t="s">
        <v>20</v>
      </c>
      <c r="P4" s="2" t="s">
        <v>228</v>
      </c>
      <c r="Q4" s="2"/>
      <c r="R4" s="2"/>
      <c r="S4" s="7"/>
      <c r="T4" s="7"/>
    </row>
    <row r="5" spans="1:20" ht="29.25">
      <c r="D5" s="34" t="s">
        <v>41</v>
      </c>
      <c r="E5" s="274" t="s">
        <v>23</v>
      </c>
      <c r="F5" s="312" t="s">
        <v>288</v>
      </c>
      <c r="G5" s="329" t="s">
        <v>442</v>
      </c>
      <c r="I5" s="287" t="s">
        <v>4</v>
      </c>
      <c r="J5" s="287" t="s">
        <v>20</v>
      </c>
      <c r="K5" s="355" t="s">
        <v>223</v>
      </c>
      <c r="L5" s="364"/>
      <c r="M5" s="192"/>
      <c r="N5" s="1"/>
      <c r="O5" s="1" t="s">
        <v>23</v>
      </c>
      <c r="P5" s="1"/>
      <c r="Q5" s="1"/>
      <c r="R5" s="1"/>
      <c r="S5" s="6"/>
      <c r="T5" s="6"/>
    </row>
    <row r="6" spans="1:20" ht="19.5" customHeight="1">
      <c r="A6" s="254"/>
      <c r="B6" s="193"/>
      <c r="C6" s="14" t="s">
        <v>252</v>
      </c>
      <c r="D6" s="35" t="s">
        <v>3</v>
      </c>
      <c r="E6" s="275" t="s">
        <v>5</v>
      </c>
      <c r="F6" s="313" t="s">
        <v>115</v>
      </c>
      <c r="G6" s="330" t="s">
        <v>231</v>
      </c>
      <c r="H6" s="187" t="str">
        <v>要綱様式第1号</v>
      </c>
      <c r="I6" s="195"/>
      <c r="J6" s="195"/>
      <c r="K6" s="356"/>
      <c r="L6" s="129"/>
      <c r="N6" s="1"/>
      <c r="O6" s="1"/>
      <c r="P6" s="1"/>
      <c r="Q6" s="1"/>
      <c r="R6" s="1"/>
      <c r="S6" s="6"/>
      <c r="T6" s="6"/>
    </row>
    <row r="7" spans="1:20" ht="19.5" customHeight="1">
      <c r="C7" s="15"/>
      <c r="D7" s="36"/>
      <c r="E7" s="276">
        <v>4208601</v>
      </c>
      <c r="F7" s="288" t="s">
        <v>39</v>
      </c>
      <c r="G7" s="331" t="s">
        <v>339</v>
      </c>
      <c r="H7" s="187" t="str">
        <v>要綱様式第1号</v>
      </c>
      <c r="I7" s="196" t="str">
        <f>IF(E7="","×","○")</f>
        <v>○</v>
      </c>
      <c r="J7" s="196" t="str">
        <f>IF(F7&gt;"","○","×")</f>
        <v>○</v>
      </c>
      <c r="K7" s="357" t="str">
        <f>IF(G7="","×",IF(F7="","×",IF(E7="","×","○")))</f>
        <v>○</v>
      </c>
      <c r="L7" s="167" t="s">
        <v>31</v>
      </c>
      <c r="M7" s="192"/>
      <c r="N7" s="1"/>
      <c r="O7" s="1"/>
      <c r="P7" s="1"/>
      <c r="Q7" s="1"/>
      <c r="R7" s="1"/>
      <c r="S7" s="6"/>
      <c r="T7" s="6"/>
    </row>
    <row r="8" spans="1:20" ht="19.5" customHeight="1">
      <c r="C8" s="15"/>
      <c r="D8" s="36"/>
      <c r="E8" s="277" t="s">
        <v>112</v>
      </c>
      <c r="F8" s="314" t="s">
        <v>275</v>
      </c>
      <c r="G8" s="332" t="s">
        <v>109</v>
      </c>
      <c r="H8" s="187"/>
      <c r="I8" s="196"/>
      <c r="J8" s="196"/>
      <c r="K8" s="357"/>
      <c r="L8" s="167"/>
      <c r="M8" s="192"/>
      <c r="N8" s="1"/>
      <c r="O8" s="1"/>
      <c r="P8" s="1"/>
      <c r="Q8" s="1"/>
      <c r="R8" s="1"/>
      <c r="S8" s="6"/>
      <c r="T8" s="6"/>
    </row>
    <row r="9" spans="1:20" ht="19.5" customHeight="1">
      <c r="C9" s="15"/>
      <c r="D9" s="37"/>
      <c r="E9" s="278" t="s">
        <v>392</v>
      </c>
      <c r="F9" s="315" t="s">
        <v>113</v>
      </c>
      <c r="G9" s="333"/>
      <c r="H9" s="187" t="str">
        <v>要綱様式第1号</v>
      </c>
      <c r="I9" s="196" t="str">
        <f>IF(E9&gt;"","○","×")</f>
        <v>○</v>
      </c>
      <c r="J9" s="196" t="str">
        <f>IF(F9&gt;"","○","×")</f>
        <v>○</v>
      </c>
      <c r="K9" s="357" t="str">
        <f>IF(F9="","×",IF(E9="","×","○"))</f>
        <v>○</v>
      </c>
      <c r="L9" s="167" t="s">
        <v>31</v>
      </c>
      <c r="M9" s="192"/>
      <c r="N9" s="1"/>
      <c r="O9" s="1"/>
      <c r="P9" s="1"/>
      <c r="Q9" s="1"/>
      <c r="R9" s="1"/>
      <c r="S9" s="6"/>
      <c r="T9" s="6"/>
    </row>
    <row r="10" spans="1:20" ht="19.5" customHeight="1">
      <c r="C10" s="15"/>
      <c r="D10" s="38" t="s">
        <v>348</v>
      </c>
      <c r="E10" s="279" t="s">
        <v>116</v>
      </c>
      <c r="F10" s="117"/>
      <c r="G10" s="158"/>
      <c r="H10" s="187" t="str">
        <v>要綱様式第1号</v>
      </c>
      <c r="I10" s="196" t="str">
        <f>IF(E10&gt;"","○","×")</f>
        <v>○</v>
      </c>
      <c r="J10" s="196" t="str">
        <f>IF(E10&gt;"","○","×")</f>
        <v>○</v>
      </c>
      <c r="K10" s="357" t="str">
        <f>IF(E10&gt;"","○","×")</f>
        <v>○</v>
      </c>
      <c r="L10" s="167" t="s">
        <v>31</v>
      </c>
      <c r="M10" s="192"/>
      <c r="N10" s="1"/>
      <c r="O10" s="1"/>
      <c r="P10" s="1"/>
      <c r="Q10" s="1"/>
      <c r="R10" s="1"/>
      <c r="S10" s="6"/>
      <c r="T10" s="6"/>
    </row>
    <row r="11" spans="1:20" ht="19.5" customHeight="1">
      <c r="C11" s="15"/>
      <c r="D11" s="38" t="s">
        <v>349</v>
      </c>
      <c r="E11" s="280" t="s">
        <v>29</v>
      </c>
      <c r="F11" s="118"/>
      <c r="G11" s="159"/>
      <c r="H11" s="187" t="str">
        <v>要綱様式第1号</v>
      </c>
      <c r="I11" s="196" t="str">
        <f>IF(E11&gt;"","○","×")</f>
        <v>○</v>
      </c>
      <c r="J11" s="196" t="str">
        <f>IF(E11&gt;"","○","×")</f>
        <v>○</v>
      </c>
      <c r="K11" s="357" t="str">
        <f>IF(E11&gt;"","○","×")</f>
        <v>○</v>
      </c>
      <c r="L11" s="167" t="s">
        <v>31</v>
      </c>
      <c r="N11" s="1"/>
      <c r="O11" s="1"/>
      <c r="P11" s="1"/>
      <c r="Q11" s="1"/>
      <c r="R11" s="1"/>
      <c r="S11" s="6"/>
      <c r="T11" s="6"/>
    </row>
    <row r="12" spans="1:20" hidden="1">
      <c r="A12" s="255"/>
      <c r="C12" s="15"/>
      <c r="D12" s="39" t="str">
        <f>IF(E5=O3,"事業完了予定年月日","事業完了年月日")</f>
        <v>事業完了年月日</v>
      </c>
      <c r="E12" s="281">
        <f>E56</f>
        <v>0</v>
      </c>
      <c r="F12" s="119"/>
      <c r="G12" s="159"/>
      <c r="H12" s="187" t="s">
        <v>54</v>
      </c>
      <c r="I12" s="196"/>
      <c r="J12" s="196"/>
      <c r="K12" s="357" t="str">
        <f>IF(E12&gt;"","○","×")</f>
        <v>×</v>
      </c>
      <c r="L12" s="129"/>
      <c r="N12" s="1"/>
      <c r="O12" s="1"/>
      <c r="P12" s="1"/>
      <c r="Q12" s="1"/>
      <c r="R12" s="1"/>
      <c r="S12" s="6"/>
      <c r="T12" s="6"/>
    </row>
    <row r="13" spans="1:20" ht="19.5" customHeight="1">
      <c r="C13" s="15"/>
      <c r="D13" s="38" t="s">
        <v>336</v>
      </c>
      <c r="E13" s="282" t="s">
        <v>319</v>
      </c>
      <c r="F13" s="120"/>
      <c r="G13" s="160"/>
      <c r="H13" s="187"/>
      <c r="I13" s="196" t="str">
        <f>IF(E13&gt;"","○","×")</f>
        <v>○</v>
      </c>
      <c r="J13" s="196" t="str">
        <f>IF(E13&gt;"","○","×")</f>
        <v>○</v>
      </c>
      <c r="K13" s="357" t="str">
        <f>IF(E13&gt;"","○","×")</f>
        <v>○</v>
      </c>
      <c r="L13" s="167" t="s">
        <v>31</v>
      </c>
      <c r="M13" s="192"/>
      <c r="N13" s="1"/>
      <c r="O13" s="1"/>
      <c r="P13" s="1"/>
      <c r="Q13" s="1"/>
      <c r="R13" s="1"/>
      <c r="S13" s="6"/>
      <c r="T13" s="6"/>
    </row>
    <row r="14" spans="1:20" ht="19.5" customHeight="1">
      <c r="C14" s="15"/>
      <c r="D14" s="38" t="s">
        <v>236</v>
      </c>
      <c r="E14" s="283" t="s">
        <v>85</v>
      </c>
      <c r="F14" s="120"/>
      <c r="G14" s="160"/>
      <c r="H14" s="187"/>
      <c r="I14" s="196"/>
      <c r="J14" s="196"/>
      <c r="K14" s="357"/>
      <c r="L14" s="129"/>
      <c r="M14" s="192"/>
      <c r="N14" s="1" t="s">
        <v>78</v>
      </c>
      <c r="O14" s="1"/>
      <c r="P14" s="1"/>
      <c r="Q14" s="1"/>
      <c r="R14" s="1"/>
      <c r="S14" s="6"/>
      <c r="T14" s="6"/>
    </row>
    <row r="15" spans="1:20" ht="19.5" hidden="1" customHeight="1">
      <c r="A15" s="255"/>
      <c r="C15" s="15"/>
      <c r="D15" s="40" t="s">
        <v>355</v>
      </c>
      <c r="E15" s="284" t="s">
        <v>226</v>
      </c>
      <c r="F15" s="314" t="s">
        <v>293</v>
      </c>
      <c r="G15" s="334"/>
      <c r="H15" s="187" t="s">
        <v>43</v>
      </c>
      <c r="I15" s="196"/>
      <c r="J15" s="196"/>
      <c r="K15" s="357"/>
      <c r="L15" s="129"/>
      <c r="M15" s="192"/>
      <c r="N15" s="217" t="s">
        <v>91</v>
      </c>
      <c r="O15" s="1"/>
      <c r="P15" s="1"/>
      <c r="Q15" s="1"/>
      <c r="R15" s="1"/>
      <c r="S15" s="6"/>
      <c r="T15" s="6"/>
    </row>
    <row r="16" spans="1:20" ht="19.5" hidden="1" customHeight="1">
      <c r="A16" s="255"/>
      <c r="C16" s="15"/>
      <c r="D16" s="40"/>
      <c r="E16" s="285"/>
      <c r="F16" s="316"/>
      <c r="G16" s="335"/>
      <c r="H16" s="350" t="s">
        <v>43</v>
      </c>
      <c r="I16" s="196" t="str">
        <f>IF(F16&gt;"","○","×")</f>
        <v>×</v>
      </c>
      <c r="J16" s="196"/>
      <c r="K16" s="357"/>
      <c r="L16" s="167" t="s">
        <v>31</v>
      </c>
      <c r="N16" s="217" t="s">
        <v>62</v>
      </c>
      <c r="O16" s="1"/>
      <c r="P16" s="1"/>
      <c r="Q16" s="1"/>
      <c r="R16" s="1"/>
      <c r="S16" s="6"/>
      <c r="T16" s="6"/>
    </row>
    <row r="17" spans="1:20" ht="19.5" hidden="1" customHeight="1">
      <c r="A17" s="255"/>
      <c r="C17" s="15"/>
      <c r="D17" s="38" t="s">
        <v>78</v>
      </c>
      <c r="E17" s="286" t="s">
        <v>91</v>
      </c>
      <c r="F17" s="118"/>
      <c r="G17" s="336" t="str">
        <f>IF(E17="その他","(その他を選択した場合ここに記載)","")</f>
        <v/>
      </c>
      <c r="H17" s="350" t="s">
        <v>43</v>
      </c>
      <c r="I17" s="196" t="str">
        <f>IF(E17&gt;"","○","×")</f>
        <v>○</v>
      </c>
      <c r="J17" s="196"/>
      <c r="K17" s="357"/>
      <c r="L17" s="167" t="s">
        <v>31</v>
      </c>
      <c r="N17" s="217"/>
      <c r="O17" s="1"/>
      <c r="P17" s="1"/>
      <c r="Q17" s="1"/>
      <c r="R17" s="1"/>
      <c r="S17" s="6"/>
      <c r="T17" s="6"/>
    </row>
    <row r="18" spans="1:20" ht="19.5" customHeight="1">
      <c r="C18" s="15"/>
      <c r="D18" s="41" t="s">
        <v>36</v>
      </c>
      <c r="E18" s="287" t="s">
        <v>37</v>
      </c>
      <c r="F18" s="287" t="s">
        <v>83</v>
      </c>
      <c r="G18" s="287" t="s">
        <v>264</v>
      </c>
      <c r="H18" s="350"/>
      <c r="I18" s="196"/>
      <c r="J18" s="196"/>
      <c r="K18" s="357"/>
      <c r="L18" s="167"/>
      <c r="N18" s="1" t="s">
        <v>68</v>
      </c>
      <c r="O18" s="1" t="s">
        <v>129</v>
      </c>
      <c r="P18" s="1"/>
      <c r="Q18" s="1"/>
      <c r="R18" s="1"/>
      <c r="S18" s="6"/>
      <c r="T18" s="6"/>
    </row>
    <row r="19" spans="1:20" ht="19.5" customHeight="1">
      <c r="C19" s="15"/>
      <c r="D19" s="42"/>
      <c r="E19" s="288" t="s">
        <v>361</v>
      </c>
      <c r="F19" s="288" t="s">
        <v>309</v>
      </c>
      <c r="G19" s="288" t="s">
        <v>130</v>
      </c>
      <c r="H19" s="350"/>
      <c r="I19" s="196" t="str">
        <f>IF(E19&gt;"","○","×")</f>
        <v>○</v>
      </c>
      <c r="J19" s="196" t="str">
        <f>IF(F19&gt;"","○","×")</f>
        <v>○</v>
      </c>
      <c r="K19" s="357" t="str">
        <f>IF(G19="","×",IF(F19="","×",IF(E19="","×","○")))</f>
        <v>○</v>
      </c>
      <c r="L19" s="167" t="s">
        <v>31</v>
      </c>
      <c r="N19" s="218" t="s">
        <v>309</v>
      </c>
      <c r="O19" s="1" t="s">
        <v>17</v>
      </c>
      <c r="P19" s="1"/>
      <c r="Q19" s="1"/>
      <c r="R19" s="1"/>
      <c r="S19" s="6"/>
      <c r="T19" s="6"/>
    </row>
    <row r="20" spans="1:20" ht="19.5" customHeight="1">
      <c r="C20" s="15"/>
      <c r="D20" s="42"/>
      <c r="E20" s="287" t="s">
        <v>129</v>
      </c>
      <c r="F20" s="287" t="s">
        <v>9</v>
      </c>
      <c r="G20" s="287" t="s">
        <v>341</v>
      </c>
      <c r="H20" s="350"/>
      <c r="I20" s="196"/>
      <c r="J20" s="196"/>
      <c r="K20" s="357"/>
      <c r="L20" s="167"/>
      <c r="N20" s="218" t="s">
        <v>311</v>
      </c>
      <c r="O20" s="1" t="s">
        <v>50</v>
      </c>
      <c r="P20" s="1"/>
      <c r="Q20" s="1"/>
      <c r="R20" s="1"/>
      <c r="S20" s="6"/>
      <c r="T20" s="6"/>
    </row>
    <row r="21" spans="1:20" ht="19.5" customHeight="1">
      <c r="C21" s="15"/>
      <c r="D21" s="42"/>
      <c r="E21" s="288" t="s">
        <v>17</v>
      </c>
      <c r="F21" s="317" t="s">
        <v>354</v>
      </c>
      <c r="G21" s="288" t="s">
        <v>52</v>
      </c>
      <c r="H21" s="350"/>
      <c r="I21" s="196" t="str">
        <f>IF(E21&gt;"","○","×")</f>
        <v>○</v>
      </c>
      <c r="J21" s="196" t="str">
        <f>IF(F21&gt;0,"○","×")</f>
        <v>○</v>
      </c>
      <c r="K21" s="357" t="str">
        <f>IF(G21="","×",IF(F21="","×",IF(E21="","×","○")))</f>
        <v>○</v>
      </c>
      <c r="L21" s="167" t="s">
        <v>31</v>
      </c>
      <c r="N21" s="218" t="s">
        <v>313</v>
      </c>
      <c r="O21" s="1" t="s">
        <v>72</v>
      </c>
      <c r="P21" s="1"/>
      <c r="Q21" s="1"/>
      <c r="R21" s="1"/>
      <c r="S21" s="6"/>
      <c r="T21" s="6"/>
    </row>
    <row r="22" spans="1:20" ht="19.5" customHeight="1">
      <c r="C22" s="15"/>
      <c r="D22" s="43" t="s">
        <v>289</v>
      </c>
      <c r="E22" s="287" t="s">
        <v>349</v>
      </c>
      <c r="F22" s="287" t="s">
        <v>397</v>
      </c>
      <c r="G22" s="287" t="s">
        <v>115</v>
      </c>
      <c r="H22" s="350"/>
      <c r="I22" s="196"/>
      <c r="J22" s="196"/>
      <c r="K22" s="357"/>
      <c r="L22" s="167"/>
      <c r="M22" s="192"/>
      <c r="N22" s="218" t="s">
        <v>38</v>
      </c>
      <c r="O22" s="1"/>
      <c r="P22" s="1"/>
      <c r="Q22" s="1"/>
      <c r="R22" s="1"/>
      <c r="S22" s="6"/>
      <c r="T22" s="6"/>
    </row>
    <row r="23" spans="1:20" ht="19.5" customHeight="1">
      <c r="C23" s="15"/>
      <c r="D23" s="44"/>
      <c r="E23" s="263"/>
      <c r="F23" s="263"/>
      <c r="G23" s="263"/>
      <c r="H23" s="350"/>
      <c r="I23" s="196"/>
      <c r="J23" s="196"/>
      <c r="K23" s="357"/>
      <c r="L23" s="167"/>
      <c r="M23" s="192"/>
      <c r="N23" s="218" t="s">
        <v>290</v>
      </c>
      <c r="O23" s="1"/>
      <c r="P23" s="1"/>
      <c r="Q23" s="1"/>
      <c r="R23" s="1"/>
      <c r="S23" s="6"/>
      <c r="T23" s="6"/>
    </row>
    <row r="24" spans="1:20" ht="19.5" customHeight="1">
      <c r="C24" s="15"/>
      <c r="D24" s="44"/>
      <c r="E24" s="287" t="s">
        <v>398</v>
      </c>
      <c r="F24" s="287" t="s">
        <v>286</v>
      </c>
      <c r="G24" s="287" t="s">
        <v>275</v>
      </c>
      <c r="H24" s="350"/>
      <c r="I24" s="196"/>
      <c r="J24" s="196"/>
      <c r="K24" s="357"/>
      <c r="L24" s="167"/>
      <c r="M24" s="192"/>
      <c r="N24" s="1"/>
      <c r="O24" s="1"/>
      <c r="P24" s="1"/>
      <c r="Q24" s="1"/>
      <c r="R24" s="1"/>
      <c r="S24" s="6"/>
      <c r="T24" s="6"/>
    </row>
    <row r="25" spans="1:20" ht="19.5" customHeight="1">
      <c r="C25" s="16"/>
      <c r="D25" s="45"/>
      <c r="E25" s="263"/>
      <c r="F25" s="263"/>
      <c r="G25" s="337"/>
      <c r="H25" s="350"/>
      <c r="I25" s="196"/>
      <c r="J25" s="196"/>
      <c r="K25" s="357"/>
      <c r="L25" s="167"/>
      <c r="M25" s="192"/>
      <c r="N25" s="1"/>
      <c r="O25" s="1"/>
      <c r="P25" s="1"/>
      <c r="Q25" s="1"/>
      <c r="R25" s="1"/>
      <c r="S25" s="6"/>
      <c r="T25" s="6"/>
    </row>
    <row r="26" spans="1:20" ht="19.5" customHeight="1">
      <c r="B26" s="1"/>
      <c r="C26" s="17" t="s">
        <v>190</v>
      </c>
      <c r="D26" s="46" t="s">
        <v>257</v>
      </c>
      <c r="E26" s="78" t="s">
        <v>424</v>
      </c>
      <c r="F26" s="387" t="s">
        <v>110</v>
      </c>
      <c r="G26" s="390" t="s">
        <v>110</v>
      </c>
      <c r="H26" s="187" t="s">
        <v>426</v>
      </c>
      <c r="I26" s="196" t="str">
        <f>IF(F27&gt;"","○",IF(F26&gt;"","○","×"))</f>
        <v>○</v>
      </c>
      <c r="J26" s="196" t="str">
        <f>IF(F27&gt;"","○",IF(F26&gt;"","○","×"))</f>
        <v>○</v>
      </c>
      <c r="K26" s="196" t="str">
        <f>IF(G27&gt;"","○",IF(G26&gt;"","○","×"))</f>
        <v>○</v>
      </c>
      <c r="L26" s="209" t="s">
        <v>425</v>
      </c>
      <c r="N26" s="1" t="str">
        <f>IF(記入シート!F27="○",記入シート!E27,IF(記入シート!F26="○",記入シート!E26,""))</f>
        <v/>
      </c>
      <c r="O26" s="1" t="str">
        <f>IF(記入シート!G27="○",記入シート!E27,IF(記入シート!G26="○",記入シート!E26,""))</f>
        <v/>
      </c>
      <c r="P26" s="1"/>
      <c r="Q26" s="1"/>
      <c r="R26" s="1"/>
      <c r="S26" s="6"/>
      <c r="T26" s="6"/>
    </row>
    <row r="27" spans="1:20" ht="19.5" customHeight="1">
      <c r="B27" s="1"/>
      <c r="C27" s="18"/>
      <c r="D27" s="47"/>
      <c r="E27" s="78" t="s">
        <v>97</v>
      </c>
      <c r="F27" s="387"/>
      <c r="G27" s="391"/>
      <c r="H27" s="187" t="s">
        <v>426</v>
      </c>
      <c r="I27" s="196" t="str">
        <f>IF(F26&gt;"","○",IF(F27&gt;"","○","×"))</f>
        <v>○</v>
      </c>
      <c r="J27" s="196" t="str">
        <f>IF(F26&gt;"","○",IF(F27&gt;"","○","×"))</f>
        <v>○</v>
      </c>
      <c r="K27" s="196" t="str">
        <f>IF(G26&gt;"","○",IF(G27&gt;"","○","×"))</f>
        <v>○</v>
      </c>
      <c r="L27" s="210"/>
      <c r="N27" s="1"/>
      <c r="O27" s="1"/>
      <c r="P27" s="1"/>
      <c r="Q27" s="1"/>
      <c r="R27" s="1"/>
      <c r="S27" s="6"/>
      <c r="T27" s="6"/>
    </row>
    <row r="28" spans="1:20" ht="19.5" customHeight="1">
      <c r="C28" s="18"/>
      <c r="D28" s="48" t="s">
        <v>342</v>
      </c>
      <c r="E28" s="290" t="s">
        <v>226</v>
      </c>
      <c r="F28" s="314" t="s">
        <v>293</v>
      </c>
      <c r="G28" s="334"/>
      <c r="H28" s="350" t="s">
        <v>43</v>
      </c>
      <c r="I28" s="196"/>
      <c r="J28" s="196"/>
      <c r="K28" s="357"/>
      <c r="L28" s="54"/>
      <c r="M28" s="192"/>
      <c r="N28" s="1"/>
      <c r="O28" s="1"/>
      <c r="P28" s="1"/>
      <c r="Q28" s="1"/>
      <c r="R28" s="1"/>
      <c r="S28" s="6"/>
      <c r="T28" s="6"/>
    </row>
    <row r="29" spans="1:20" ht="19.5" customHeight="1">
      <c r="C29" s="18"/>
      <c r="D29" s="49"/>
      <c r="E29" s="291" t="s">
        <v>339</v>
      </c>
      <c r="F29" s="319" t="s">
        <v>321</v>
      </c>
      <c r="G29" s="339"/>
      <c r="H29" s="350"/>
      <c r="I29" s="196" t="str">
        <f>IF(E29&gt;"","○","×")</f>
        <v>○</v>
      </c>
      <c r="J29" s="196" t="str">
        <f>IF(F29&gt;"","○","×")</f>
        <v>○</v>
      </c>
      <c r="K29" s="357" t="str">
        <f>IF(F29="","×",IF(E29="","×","○"))</f>
        <v>○</v>
      </c>
      <c r="L29" s="54" t="s">
        <v>31</v>
      </c>
      <c r="N29" s="1" t="s">
        <v>372</v>
      </c>
      <c r="O29" s="6"/>
      <c r="P29" s="1"/>
      <c r="Q29" s="1"/>
      <c r="R29" s="6"/>
      <c r="S29" s="6"/>
      <c r="T29" s="6"/>
    </row>
    <row r="30" spans="1:20" ht="19.5" customHeight="1">
      <c r="C30" s="18"/>
      <c r="D30" s="38" t="s">
        <v>373</v>
      </c>
      <c r="E30" s="292">
        <v>7</v>
      </c>
      <c r="F30" s="126"/>
      <c r="G30" s="126"/>
      <c r="H30" s="350" t="s">
        <v>43</v>
      </c>
      <c r="I30" s="196" t="str">
        <f>IF(E30="","×","○")</f>
        <v>○</v>
      </c>
      <c r="J30" s="196" t="str">
        <f>IF(E30="","×","○")</f>
        <v>○</v>
      </c>
      <c r="K30" s="357" t="str">
        <f>IF(E30="","×","○")</f>
        <v>○</v>
      </c>
      <c r="L30" s="54" t="s">
        <v>31</v>
      </c>
      <c r="M30" s="192"/>
      <c r="N30" s="1" t="s">
        <v>126</v>
      </c>
      <c r="O30" s="6"/>
      <c r="P30" s="1"/>
      <c r="Q30" s="1"/>
      <c r="R30" s="6"/>
      <c r="S30" s="6"/>
      <c r="T30" s="6"/>
    </row>
    <row r="31" spans="1:20" ht="19.5" customHeight="1">
      <c r="C31" s="18"/>
      <c r="D31" s="38" t="s">
        <v>222</v>
      </c>
      <c r="E31" s="293">
        <v>80</v>
      </c>
      <c r="F31" s="127"/>
      <c r="G31" s="127"/>
      <c r="H31" s="350" t="s">
        <v>43</v>
      </c>
      <c r="I31" s="196" t="str">
        <f>IF(E31="","×","○")</f>
        <v>○</v>
      </c>
      <c r="J31" s="196" t="str">
        <f>IF(E31="","×","○")</f>
        <v>○</v>
      </c>
      <c r="K31" s="357" t="str">
        <f>IF(E31="","×","○")</f>
        <v>○</v>
      </c>
      <c r="L31" s="54" t="s">
        <v>31</v>
      </c>
      <c r="M31" s="192"/>
      <c r="N31" s="1" t="s">
        <v>279</v>
      </c>
      <c r="O31" s="6"/>
      <c r="P31" s="1"/>
      <c r="Q31" s="1"/>
      <c r="R31" s="6"/>
      <c r="S31" s="6"/>
      <c r="T31" s="6"/>
    </row>
    <row r="32" spans="1:20" ht="19.5" customHeight="1">
      <c r="C32" s="18"/>
      <c r="D32" s="38" t="s">
        <v>217</v>
      </c>
      <c r="E32" s="294">
        <v>100</v>
      </c>
      <c r="F32" s="128"/>
      <c r="G32" s="128"/>
      <c r="H32" s="350" t="s">
        <v>43</v>
      </c>
      <c r="I32" s="196" t="str">
        <f>IF(E32="","×","○")</f>
        <v>○</v>
      </c>
      <c r="J32" s="196" t="str">
        <f>IF(E32="","×","○")</f>
        <v>○</v>
      </c>
      <c r="K32" s="357" t="str">
        <f>IF(E32="","×","○")</f>
        <v>○</v>
      </c>
      <c r="L32" s="54" t="s">
        <v>31</v>
      </c>
      <c r="M32" s="192"/>
      <c r="N32" s="1"/>
      <c r="O32" s="1"/>
      <c r="P32" s="1"/>
      <c r="Q32" s="1"/>
      <c r="R32" s="1"/>
      <c r="S32" s="6"/>
      <c r="T32" s="6"/>
    </row>
    <row r="33" spans="2:20" ht="19.5" customHeight="1">
      <c r="C33" s="18"/>
      <c r="D33" s="48" t="s">
        <v>262</v>
      </c>
      <c r="E33" s="84" t="s">
        <v>388</v>
      </c>
      <c r="F33" s="84" t="s">
        <v>30</v>
      </c>
      <c r="G33" s="165"/>
      <c r="H33" s="350"/>
      <c r="I33" s="196"/>
      <c r="J33" s="196"/>
      <c r="K33" s="357"/>
      <c r="L33" s="54"/>
      <c r="N33" s="6">
        <v>5</v>
      </c>
      <c r="O33" s="6" t="s">
        <v>70</v>
      </c>
      <c r="P33" s="1"/>
      <c r="Q33" s="1"/>
      <c r="R33" s="1"/>
      <c r="S33" s="6"/>
      <c r="T33" s="6"/>
    </row>
    <row r="34" spans="2:20" ht="19.5" customHeight="1">
      <c r="C34" s="18"/>
      <c r="D34" s="49"/>
      <c r="E34" s="295" t="s">
        <v>390</v>
      </c>
      <c r="F34" s="320" t="s">
        <v>105</v>
      </c>
      <c r="G34" s="165"/>
      <c r="H34" s="350"/>
      <c r="I34" s="196" t="str">
        <f>IF(E34="","×","○")</f>
        <v>○</v>
      </c>
      <c r="J34" s="196" t="str">
        <f>IF(E34="","×","○")</f>
        <v>○</v>
      </c>
      <c r="K34" s="357" t="str">
        <f>IF(F34="","×",IF(E34="","×","○"))</f>
        <v>○</v>
      </c>
      <c r="L34" s="54" t="s">
        <v>31</v>
      </c>
      <c r="N34" s="6">
        <v>6</v>
      </c>
      <c r="O34" s="6" t="s">
        <v>87</v>
      </c>
      <c r="P34" s="1"/>
      <c r="Q34" s="1"/>
      <c r="R34" s="1"/>
      <c r="S34" s="6"/>
      <c r="T34" s="6"/>
    </row>
    <row r="35" spans="2:20" ht="19.5" customHeight="1">
      <c r="C35" s="18"/>
      <c r="D35" s="38" t="s">
        <v>78</v>
      </c>
      <c r="E35" s="296" t="s">
        <v>62</v>
      </c>
      <c r="F35" s="129"/>
      <c r="G35" s="129"/>
      <c r="H35" s="350" t="s">
        <v>43</v>
      </c>
      <c r="I35" s="196" t="str">
        <f>IF(E35&gt;"","○","×")</f>
        <v>○</v>
      </c>
      <c r="J35" s="196" t="str">
        <f>IF(E35&gt;"","○","×")</f>
        <v>○</v>
      </c>
      <c r="K35" s="357" t="str">
        <f>IF(E35&gt;"","○","×")</f>
        <v>○</v>
      </c>
      <c r="L35" s="54" t="s">
        <v>31</v>
      </c>
      <c r="N35" s="6">
        <v>7</v>
      </c>
      <c r="O35" s="6"/>
      <c r="P35" s="1"/>
      <c r="Q35" s="218"/>
      <c r="R35" s="1"/>
      <c r="S35" s="6"/>
      <c r="T35" s="6"/>
    </row>
    <row r="36" spans="2:20" ht="19.5" customHeight="1">
      <c r="C36" s="18"/>
      <c r="D36" s="38" t="s">
        <v>94</v>
      </c>
      <c r="E36" s="296" t="s">
        <v>126</v>
      </c>
      <c r="F36" s="129"/>
      <c r="G36" s="129"/>
      <c r="H36" s="350" t="s">
        <v>43</v>
      </c>
      <c r="I36" s="196" t="str">
        <f>IF(E54&gt;E57,IF(E36="有","○","×"),"○")</f>
        <v>○</v>
      </c>
      <c r="J36" s="196" t="str">
        <f>IF(E54&gt;E57,IF(E36="有","○","×"),"○")</f>
        <v>○</v>
      </c>
      <c r="K36" s="357" t="str">
        <f>IF(E36&gt;0,"○","×")</f>
        <v>○</v>
      </c>
      <c r="L36" s="211"/>
      <c r="N36" s="217"/>
      <c r="O36" s="1"/>
      <c r="P36" s="1"/>
      <c r="Q36" s="218"/>
      <c r="R36" s="1"/>
      <c r="S36" s="6"/>
      <c r="T36" s="6"/>
    </row>
    <row r="37" spans="2:20" s="253" customFormat="1" ht="19.5" customHeight="1">
      <c r="B37" s="13"/>
      <c r="C37" s="18"/>
      <c r="D37" s="50" t="s">
        <v>434</v>
      </c>
      <c r="E37" s="297">
        <v>46174</v>
      </c>
      <c r="F37" s="129"/>
      <c r="G37" s="129"/>
      <c r="H37" s="350" t="s">
        <v>43</v>
      </c>
      <c r="I37" s="196" t="str">
        <f>IF(E36="有",IF(E37&gt;0,"○","×"),IF(E37="","○","○"))</f>
        <v>○</v>
      </c>
      <c r="J37" s="196" t="str">
        <f>IF(E54&gt;E57,IF(E37="有","○","×"),"○")</f>
        <v>○</v>
      </c>
      <c r="K37" s="357" t="str">
        <f>IF(E36="有",IF(E37&gt;0,"○","×"),IF(E37="","○","○"))</f>
        <v>○</v>
      </c>
      <c r="L37" s="212" t="s">
        <v>406</v>
      </c>
      <c r="M37" s="193"/>
      <c r="N37" s="217"/>
      <c r="O37" s="1"/>
      <c r="P37" s="1"/>
      <c r="Q37" s="218"/>
      <c r="R37" s="1"/>
      <c r="S37" s="6"/>
      <c r="T37" s="6"/>
    </row>
    <row r="38" spans="2:20" ht="19.5" customHeight="1">
      <c r="C38" s="18"/>
      <c r="D38" s="48" t="s">
        <v>335</v>
      </c>
      <c r="E38" s="87" t="s">
        <v>379</v>
      </c>
      <c r="F38" s="280">
        <v>0.56999999999999995</v>
      </c>
      <c r="G38" s="167" t="s">
        <v>194</v>
      </c>
      <c r="H38" s="350" t="s">
        <v>43</v>
      </c>
      <c r="I38" s="196" t="str">
        <f>IF(F38&gt;0,IF(F38&gt;0.6,"×","○"),"×")</f>
        <v>○</v>
      </c>
      <c r="J38" s="196" t="str">
        <f>IF(F38&gt;0,IF(F38&gt;0.6,"×","○"),"×")</f>
        <v>○</v>
      </c>
      <c r="K38" s="357" t="str">
        <f>IF(F38&gt;0,IF(F38&gt;0.6,"×","○"),"×")</f>
        <v>○</v>
      </c>
      <c r="L38" s="54" t="s">
        <v>291</v>
      </c>
      <c r="N38" s="217"/>
      <c r="O38" s="1"/>
      <c r="P38" s="1"/>
      <c r="Q38" s="218"/>
      <c r="R38" s="1"/>
      <c r="S38" s="6"/>
      <c r="T38" s="6"/>
    </row>
    <row r="39" spans="2:20" ht="19.5" customHeight="1">
      <c r="C39" s="18"/>
      <c r="D39" s="51"/>
      <c r="E39" s="38" t="s">
        <v>340</v>
      </c>
      <c r="F39" s="280">
        <v>59</v>
      </c>
      <c r="G39" s="167" t="s">
        <v>170</v>
      </c>
      <c r="H39" s="350" t="s">
        <v>43</v>
      </c>
      <c r="I39" s="196" t="str">
        <f>IF(F39&gt;0,"○","×")</f>
        <v>○</v>
      </c>
      <c r="J39" s="196" t="str">
        <f>IF(F39&gt;0,"○","×")</f>
        <v>○</v>
      </c>
      <c r="K39" s="357" t="str">
        <f>IF(F39&gt;0,"○","×")</f>
        <v>○</v>
      </c>
      <c r="L39" s="54" t="s">
        <v>31</v>
      </c>
      <c r="N39" s="217"/>
      <c r="O39" s="1"/>
      <c r="P39" s="1"/>
      <c r="Q39" s="218"/>
      <c r="R39" s="1"/>
      <c r="S39" s="6"/>
      <c r="T39" s="6"/>
    </row>
    <row r="40" spans="2:20" ht="19.5" customHeight="1">
      <c r="C40" s="18"/>
      <c r="D40" s="51"/>
      <c r="E40" s="38" t="s">
        <v>122</v>
      </c>
      <c r="F40" s="280">
        <v>83</v>
      </c>
      <c r="G40" s="167" t="s">
        <v>170</v>
      </c>
      <c r="H40" s="350" t="s">
        <v>43</v>
      </c>
      <c r="I40" s="196" t="str">
        <f>IF(F40&gt;0,"○","×")</f>
        <v>○</v>
      </c>
      <c r="J40" s="196" t="str">
        <f>IF(F40&gt;0,"○","×")</f>
        <v>○</v>
      </c>
      <c r="K40" s="357" t="str">
        <f>IF(F40&gt;0,"○","×")</f>
        <v>○</v>
      </c>
      <c r="L40" s="54" t="s">
        <v>31</v>
      </c>
      <c r="N40" s="217"/>
      <c r="O40" s="1"/>
      <c r="P40" s="1"/>
      <c r="Q40" s="218"/>
      <c r="R40" s="1"/>
      <c r="S40" s="6"/>
      <c r="T40" s="6"/>
    </row>
    <row r="41" spans="2:20" ht="19.5" customHeight="1">
      <c r="C41" s="19"/>
      <c r="D41" s="49"/>
      <c r="E41" s="38" t="s">
        <v>118</v>
      </c>
      <c r="F41" s="131">
        <f>F39/F40</f>
        <v>0.71084337349397586</v>
      </c>
      <c r="G41" s="129"/>
      <c r="H41" s="350" t="s">
        <v>43</v>
      </c>
      <c r="I41" s="196" t="str">
        <f>IF(F41&gt;0.8,"×","○")</f>
        <v>○</v>
      </c>
      <c r="J41" s="196" t="str">
        <f>IF(F41&gt;0.8,"×","○")</f>
        <v>○</v>
      </c>
      <c r="K41" s="357" t="str">
        <f>IF(F41&gt;0.8,"×","○")</f>
        <v>○</v>
      </c>
      <c r="L41" s="54" t="s">
        <v>187</v>
      </c>
      <c r="N41" s="217">
        <f>F39/F40</f>
        <v>0.71084337349397586</v>
      </c>
      <c r="O41" s="1"/>
      <c r="P41" s="1"/>
      <c r="Q41" s="218"/>
      <c r="R41" s="1"/>
      <c r="S41" s="6"/>
      <c r="T41" s="6"/>
    </row>
    <row r="42" spans="2:20" ht="19.5" customHeight="1">
      <c r="C42" s="17" t="s">
        <v>149</v>
      </c>
      <c r="D42" s="38" t="s">
        <v>76</v>
      </c>
      <c r="E42" s="298" t="s">
        <v>218</v>
      </c>
      <c r="F42" s="298"/>
      <c r="G42" s="298"/>
      <c r="H42" s="350" t="s">
        <v>43</v>
      </c>
      <c r="I42" s="196" t="str">
        <f>IF(E42&gt;"","○","×")</f>
        <v>○</v>
      </c>
      <c r="J42" s="196" t="str">
        <f>IF(E42&gt;"","○","×")</f>
        <v>○</v>
      </c>
      <c r="K42" s="357" t="str">
        <f>IF(E42&gt;"","○","×")</f>
        <v>○</v>
      </c>
      <c r="L42" s="54" t="s">
        <v>31</v>
      </c>
      <c r="M42" s="192"/>
      <c r="N42" s="1"/>
      <c r="O42" s="1"/>
      <c r="P42" s="1"/>
      <c r="Q42" s="1"/>
      <c r="R42" s="1"/>
      <c r="S42" s="6"/>
      <c r="T42" s="6"/>
    </row>
    <row r="43" spans="2:20" ht="19.5" customHeight="1">
      <c r="C43" s="18"/>
      <c r="D43" s="38" t="s">
        <v>384</v>
      </c>
      <c r="E43" s="298" t="s">
        <v>0</v>
      </c>
      <c r="F43" s="321" t="s">
        <v>365</v>
      </c>
      <c r="G43" s="298" t="s">
        <v>393</v>
      </c>
      <c r="H43" s="350" t="s">
        <v>43</v>
      </c>
      <c r="I43" s="196" t="str">
        <f>IF(E43&gt;"","○","×")</f>
        <v>○</v>
      </c>
      <c r="J43" s="196" t="str">
        <f>IF(E43&gt;"","○","×")</f>
        <v>○</v>
      </c>
      <c r="K43" s="357" t="str">
        <f>IF(E43&gt;"","○","×")</f>
        <v>○</v>
      </c>
      <c r="L43" s="54" t="s">
        <v>31</v>
      </c>
      <c r="M43" s="192"/>
      <c r="N43" s="1"/>
      <c r="O43" s="1"/>
      <c r="P43" s="1"/>
      <c r="Q43" s="1"/>
      <c r="R43" s="1"/>
      <c r="S43" s="6"/>
      <c r="T43" s="6"/>
    </row>
    <row r="44" spans="2:20" ht="19.5" customHeight="1">
      <c r="C44" s="18"/>
      <c r="D44" s="38" t="s">
        <v>106</v>
      </c>
      <c r="E44" s="282" t="s">
        <v>391</v>
      </c>
      <c r="F44" s="282"/>
      <c r="G44" s="282"/>
      <c r="H44" s="350" t="s">
        <v>43</v>
      </c>
      <c r="I44" s="196" t="str">
        <f>IF(E44&gt;"","○","×")</f>
        <v>○</v>
      </c>
      <c r="J44" s="196" t="str">
        <f>IF(E44&gt;"","○","×")</f>
        <v>○</v>
      </c>
      <c r="K44" s="357" t="str">
        <f>IF(E44&gt;"","○","×")</f>
        <v>○</v>
      </c>
      <c r="L44" s="54" t="s">
        <v>31</v>
      </c>
      <c r="M44" s="192"/>
      <c r="N44" s="1"/>
      <c r="O44" s="1"/>
      <c r="P44" s="1"/>
      <c r="Q44" s="1"/>
      <c r="R44" s="1"/>
      <c r="S44" s="6"/>
      <c r="T44" s="6"/>
    </row>
    <row r="45" spans="2:20" ht="19.5" customHeight="1">
      <c r="C45" s="18"/>
      <c r="D45" s="38" t="s">
        <v>102</v>
      </c>
      <c r="E45" s="299" t="s">
        <v>85</v>
      </c>
      <c r="F45" s="298"/>
      <c r="G45" s="298"/>
      <c r="H45" s="350" t="s">
        <v>43</v>
      </c>
      <c r="I45" s="196" t="str">
        <f>IF(E45&gt;"","○","×")</f>
        <v>○</v>
      </c>
      <c r="J45" s="196" t="str">
        <f>IF(E45&gt;"","○","×")</f>
        <v>○</v>
      </c>
      <c r="K45" s="357" t="str">
        <f>IF(E45&gt;"","○","×")</f>
        <v>○</v>
      </c>
      <c r="L45" s="54" t="s">
        <v>31</v>
      </c>
      <c r="M45" s="192"/>
      <c r="N45" s="1"/>
      <c r="O45" s="1"/>
      <c r="P45" s="1"/>
      <c r="Q45" s="1"/>
      <c r="R45" s="1"/>
      <c r="S45" s="6"/>
      <c r="T45" s="6"/>
    </row>
    <row r="46" spans="2:20" ht="19.5" customHeight="1">
      <c r="C46" s="18"/>
      <c r="D46" s="271" t="s">
        <v>241</v>
      </c>
      <c r="E46" s="300"/>
      <c r="F46" s="303">
        <v>42</v>
      </c>
      <c r="G46" s="340"/>
      <c r="H46" s="350" t="s">
        <v>43</v>
      </c>
      <c r="I46" s="196" t="str">
        <f>IF(F46&gt;49,"×","○")</f>
        <v>○</v>
      </c>
      <c r="J46" s="196" t="str">
        <f>IF(F46&gt;49,"×","○")</f>
        <v>○</v>
      </c>
      <c r="K46" s="357" t="str">
        <f>IF(F46&gt;49,"×",IF(F46="","×","○"))</f>
        <v>○</v>
      </c>
      <c r="L46" s="54" t="s">
        <v>95</v>
      </c>
      <c r="M46" s="192"/>
      <c r="N46" s="1"/>
      <c r="O46" s="1"/>
      <c r="P46" s="1"/>
      <c r="Q46" s="1"/>
      <c r="R46" s="1"/>
      <c r="S46" s="6"/>
      <c r="T46" s="6"/>
    </row>
    <row r="47" spans="2:20" ht="19.5" customHeight="1">
      <c r="C47" s="19"/>
      <c r="D47" s="271" t="s">
        <v>401</v>
      </c>
      <c r="E47" s="300"/>
      <c r="F47" s="322" t="s">
        <v>279</v>
      </c>
      <c r="G47" s="169"/>
      <c r="H47" s="350"/>
      <c r="I47" s="196" t="str">
        <f>IF(F47=N47,"○","×")</f>
        <v>○</v>
      </c>
      <c r="J47" s="196" t="str">
        <f>IF(F47=N47,"○","×")</f>
        <v>○</v>
      </c>
      <c r="K47" s="357" t="str">
        <f>IF(F47=N47,"○","×")</f>
        <v>○</v>
      </c>
      <c r="L47" s="54" t="s">
        <v>405</v>
      </c>
      <c r="N47" s="1" t="s">
        <v>279</v>
      </c>
      <c r="O47" s="1" t="s">
        <v>402</v>
      </c>
      <c r="P47" s="1"/>
      <c r="Q47" s="1"/>
      <c r="R47" s="1"/>
      <c r="S47" s="6"/>
      <c r="T47" s="6"/>
    </row>
    <row r="48" spans="2:20" ht="19.5" customHeight="1">
      <c r="C48" s="258" t="s">
        <v>362</v>
      </c>
      <c r="D48" s="167" t="s">
        <v>232</v>
      </c>
      <c r="E48" s="301" t="s">
        <v>279</v>
      </c>
      <c r="F48" s="134" t="s">
        <v>358</v>
      </c>
      <c r="G48" s="341" t="s">
        <v>279</v>
      </c>
      <c r="H48" s="350"/>
      <c r="I48" s="196"/>
      <c r="J48" s="196"/>
      <c r="K48" s="357"/>
      <c r="L48" s="54"/>
      <c r="M48" s="192"/>
      <c r="N48" s="1" t="s">
        <v>395</v>
      </c>
      <c r="O48" s="1" t="s">
        <v>298</v>
      </c>
      <c r="P48" s="1"/>
      <c r="Q48" s="1"/>
      <c r="R48" s="1"/>
      <c r="S48" s="6"/>
      <c r="T48" s="6"/>
    </row>
    <row r="49" spans="1:20" ht="19.5" customHeight="1">
      <c r="C49" s="259"/>
      <c r="D49" s="38" t="s">
        <v>167</v>
      </c>
      <c r="E49" s="298"/>
      <c r="F49" s="263" t="s">
        <v>287</v>
      </c>
      <c r="G49" s="342"/>
      <c r="H49" s="350" t="s">
        <v>43</v>
      </c>
      <c r="I49" s="196" t="str">
        <f>IF(E48&gt;"無",IF(E49&gt;"","○","×"),"○")</f>
        <v>○</v>
      </c>
      <c r="J49" s="196" t="str">
        <f>IF(E48&gt;"無",IF(E49&gt;"","○","×"),"○")</f>
        <v>○</v>
      </c>
      <c r="K49" s="357" t="str">
        <f>IF(E48="有",IF(E49="","×",IF(G49="","×","○")),IF(E49&gt;"","×",IF(G49&gt;"","×","○")))</f>
        <v>○</v>
      </c>
      <c r="L49" s="54" t="s">
        <v>281</v>
      </c>
      <c r="M49" s="192"/>
      <c r="N49" s="1" t="s">
        <v>123</v>
      </c>
      <c r="O49" s="1"/>
      <c r="P49" s="1"/>
      <c r="Q49" s="1"/>
      <c r="R49" s="1"/>
      <c r="S49" s="6"/>
      <c r="T49" s="6"/>
    </row>
    <row r="50" spans="1:20" ht="19.5" customHeight="1">
      <c r="C50" s="259"/>
      <c r="D50" s="38" t="s">
        <v>15</v>
      </c>
      <c r="E50" s="302"/>
      <c r="F50" s="194" t="s">
        <v>184</v>
      </c>
      <c r="G50" s="205"/>
      <c r="H50" s="350" t="s">
        <v>43</v>
      </c>
      <c r="I50" s="196" t="str">
        <f>IF($E$49&gt;"",IF(E50="○","○","×"),"○")</f>
        <v>○</v>
      </c>
      <c r="J50" s="196" t="str">
        <f>IF($E$49&gt;"",IF(E50="○","○","×"),"○")</f>
        <v>○</v>
      </c>
      <c r="K50" s="357" t="str">
        <f>IF(E48="有",IF($E$49&gt;"",IF(E50="○","○","×"),"×"),IF(E50&gt;"","×","○"))</f>
        <v>○</v>
      </c>
      <c r="L50" s="54" t="s">
        <v>438</v>
      </c>
      <c r="N50" s="1" t="s">
        <v>14</v>
      </c>
      <c r="O50" s="1"/>
      <c r="P50" s="1"/>
      <c r="Q50" s="1"/>
      <c r="R50" s="1"/>
      <c r="S50" s="6"/>
      <c r="T50" s="6"/>
    </row>
    <row r="51" spans="1:20" ht="19.5" customHeight="1">
      <c r="C51" s="260"/>
      <c r="D51" s="38" t="s">
        <v>173</v>
      </c>
      <c r="E51" s="303"/>
      <c r="F51" s="303"/>
      <c r="G51" s="303"/>
      <c r="H51" s="350" t="s">
        <v>43</v>
      </c>
      <c r="I51" s="196" t="str">
        <f>IF($E$49&gt;"",IF(E51="","×","○"),"○")</f>
        <v>○</v>
      </c>
      <c r="J51" s="196" t="str">
        <f>IF($E$49&gt;"",IF(E51="","×","○"),"○")</f>
        <v>○</v>
      </c>
      <c r="K51" s="357" t="str">
        <f>IF(E48="有",IF($E$49&gt;"",IF(E51&gt;"","○","×"),"×"),IF(E51&gt;"","×","○"))</f>
        <v>○</v>
      </c>
      <c r="L51" s="54" t="s">
        <v>439</v>
      </c>
      <c r="M51" s="365"/>
      <c r="N51" s="1" t="s">
        <v>28</v>
      </c>
      <c r="O51" s="1"/>
      <c r="P51" s="1"/>
      <c r="Q51" s="1"/>
      <c r="R51" s="1"/>
      <c r="S51" s="6"/>
      <c r="T51" s="6"/>
    </row>
    <row r="52" spans="1:20" s="254" customFormat="1" ht="19.5" customHeight="1">
      <c r="A52" s="253"/>
      <c r="B52" s="13"/>
      <c r="C52" s="13"/>
      <c r="D52" s="13"/>
      <c r="E52" s="13"/>
      <c r="F52" s="13"/>
      <c r="G52" s="13"/>
      <c r="H52" s="13"/>
      <c r="I52" s="13"/>
      <c r="J52" s="13"/>
      <c r="K52" s="1"/>
      <c r="L52" s="193"/>
      <c r="M52" s="192"/>
      <c r="N52" s="6"/>
      <c r="O52" s="2"/>
      <c r="P52" s="2"/>
      <c r="Q52" s="2"/>
      <c r="R52" s="2"/>
      <c r="S52" s="7"/>
      <c r="T52" s="7"/>
    </row>
    <row r="53" spans="1:20" s="254" customFormat="1" ht="19.5" customHeight="1">
      <c r="A53" s="253"/>
      <c r="B53" s="13"/>
      <c r="C53" s="261" t="s">
        <v>165</v>
      </c>
      <c r="D53" s="261"/>
      <c r="E53" s="378" t="s">
        <v>4</v>
      </c>
      <c r="F53" s="323" t="s">
        <v>20</v>
      </c>
      <c r="G53" s="287" t="s">
        <v>23</v>
      </c>
      <c r="H53" s="351"/>
      <c r="I53" s="371" t="s">
        <v>4</v>
      </c>
      <c r="J53" s="205" t="s">
        <v>20</v>
      </c>
      <c r="K53" s="355" t="s">
        <v>223</v>
      </c>
      <c r="L53" s="76"/>
      <c r="M53" s="192"/>
      <c r="N53" s="1" t="s">
        <v>284</v>
      </c>
      <c r="O53" s="2"/>
      <c r="P53" s="2"/>
      <c r="Q53" s="2"/>
      <c r="R53" s="2"/>
      <c r="S53" s="7"/>
      <c r="T53" s="7"/>
    </row>
    <row r="54" spans="1:20" s="254" customFormat="1" ht="19.5" customHeight="1">
      <c r="B54" s="193"/>
      <c r="C54" s="261"/>
      <c r="D54" s="261"/>
      <c r="E54" s="379">
        <v>46174</v>
      </c>
      <c r="F54" s="307"/>
      <c r="G54" s="305">
        <v>46397</v>
      </c>
      <c r="H54" s="352" t="str">
        <v>要綱様式第1号</v>
      </c>
      <c r="I54" s="198" t="str">
        <f>IF(E36="無",IF(E54&lt;E57,"○","×"),"○")</f>
        <v>○</v>
      </c>
      <c r="J54" s="195" t="str">
        <f>IF(F54&gt;=F58,"○","×")</f>
        <v>○</v>
      </c>
      <c r="K54" s="356" t="str">
        <f>IF(G54&gt;=G56,"○","×")</f>
        <v>○</v>
      </c>
      <c r="L54" s="213" t="s">
        <v>389</v>
      </c>
      <c r="M54" s="192"/>
      <c r="N54" s="1" t="s">
        <v>204</v>
      </c>
      <c r="O54" s="2"/>
      <c r="P54" s="2"/>
      <c r="Q54" s="2"/>
      <c r="R54" s="2"/>
      <c r="S54" s="7"/>
      <c r="T54" s="7"/>
    </row>
    <row r="55" spans="1:20" ht="19.5" customHeight="1">
      <c r="A55" s="254"/>
      <c r="B55" s="193"/>
      <c r="C55" s="262" t="s">
        <v>230</v>
      </c>
      <c r="D55" s="262"/>
      <c r="E55" s="306"/>
      <c r="F55" s="307"/>
      <c r="G55" s="368" t="s">
        <v>360</v>
      </c>
      <c r="H55" s="352"/>
      <c r="I55" s="198"/>
      <c r="J55" s="195" t="str">
        <f>IF($E$5=$O$4,IF(F55&gt;0,"○","×"),"")</f>
        <v/>
      </c>
      <c r="K55" s="356" t="str">
        <f>IF($E$5=$O$5,IF(G55&gt;0,"○","×"),"")</f>
        <v>○</v>
      </c>
      <c r="L55" s="54" t="s">
        <v>31</v>
      </c>
      <c r="M55" s="192"/>
      <c r="N55" s="219"/>
      <c r="O55" s="219"/>
      <c r="P55" s="1"/>
      <c r="Q55" s="1"/>
      <c r="R55" s="1"/>
      <c r="S55" s="6"/>
      <c r="T55" s="6"/>
    </row>
    <row r="56" spans="1:20" ht="19.5" customHeight="1">
      <c r="A56" s="254"/>
      <c r="B56" s="193"/>
      <c r="C56" s="262" t="s">
        <v>1</v>
      </c>
      <c r="D56" s="262"/>
      <c r="E56" s="307"/>
      <c r="F56" s="307"/>
      <c r="G56" s="305">
        <v>46346</v>
      </c>
      <c r="H56" s="352"/>
      <c r="I56" s="198"/>
      <c r="J56" s="195" t="str">
        <f>IF($E$5=$O$4,IF(F56&gt;0,"○","×"),"")</f>
        <v/>
      </c>
      <c r="K56" s="356" t="str">
        <f>IF($E$5=$O$5,IF(G56&gt;0,"○","×"),"")</f>
        <v>○</v>
      </c>
      <c r="L56" s="54" t="s">
        <v>31</v>
      </c>
      <c r="M56" s="192"/>
      <c r="N56" s="220"/>
      <c r="O56" s="220"/>
      <c r="P56" s="1"/>
      <c r="Q56" s="1"/>
      <c r="R56" s="1"/>
      <c r="S56" s="6"/>
      <c r="T56" s="6"/>
    </row>
    <row r="57" spans="1:20" ht="19.5" customHeight="1">
      <c r="C57" s="263" t="str">
        <f>IF(E5=O4,"着手日（請負・売買契約締結日）","着手予定日（請負・売買契約締結予定日）")</f>
        <v>着手予定日（請負・売買契約締結予定日）</v>
      </c>
      <c r="D57" s="263"/>
      <c r="E57" s="379">
        <v>46204</v>
      </c>
      <c r="F57" s="324"/>
      <c r="G57" s="305">
        <v>46357</v>
      </c>
      <c r="H57" s="353" t="s">
        <v>43</v>
      </c>
      <c r="I57" s="199" t="str">
        <f>IF(E57&gt;0,IF(E57&lt;=E58,"○","×"),"×")</f>
        <v>○</v>
      </c>
      <c r="J57" s="196" t="str">
        <f>IF(F57&lt;=F58,"○","×")</f>
        <v>○</v>
      </c>
      <c r="K57" s="357" t="str">
        <f>IF(E36="有",IF(G57&gt;=E37,"○","×"),IF(G57&gt;=G56,"○","×"))</f>
        <v>○</v>
      </c>
      <c r="L57" s="54" t="s">
        <v>432</v>
      </c>
      <c r="M57" s="192"/>
      <c r="N57" s="219" t="s">
        <v>61</v>
      </c>
      <c r="O57" s="219"/>
      <c r="P57" s="225" t="s">
        <v>4</v>
      </c>
      <c r="Q57" s="225" t="s">
        <v>189</v>
      </c>
      <c r="R57" s="225" t="s">
        <v>33</v>
      </c>
      <c r="S57" s="225" t="s">
        <v>185</v>
      </c>
      <c r="T57" s="225" t="s">
        <v>419</v>
      </c>
    </row>
    <row r="58" spans="1:20" ht="19.5" customHeight="1">
      <c r="C58" s="262" t="str">
        <f>IF(E5=O4,"事業完了日","事業完了予定日")</f>
        <v>事業完了予定日</v>
      </c>
      <c r="D58" s="262"/>
      <c r="E58" s="379">
        <v>46419</v>
      </c>
      <c r="F58" s="324"/>
      <c r="G58" s="305">
        <v>46631</v>
      </c>
      <c r="H58" s="353" t="s">
        <v>43</v>
      </c>
      <c r="I58" s="199" t="str">
        <f>IF(E58&gt;0,IF(E58&lt;=N58,"○","×"),"×")</f>
        <v>○</v>
      </c>
      <c r="J58" s="196" t="str">
        <f>IF($E$5=$O$4,IF(F58&gt;0,"○","×"),"")</f>
        <v/>
      </c>
      <c r="K58" s="357" t="str">
        <f>IF(E5=O5,IF(G58&gt;0,IF(G58&lt;=N58,"○","×"),""))</f>
        <v>○</v>
      </c>
      <c r="L58" s="54" t="s">
        <v>441</v>
      </c>
      <c r="M58" s="192"/>
      <c r="N58" s="220">
        <v>46783</v>
      </c>
      <c r="O58" s="220"/>
      <c r="P58" s="225" t="s">
        <v>219</v>
      </c>
      <c r="Q58" s="225" t="s">
        <v>414</v>
      </c>
      <c r="R58" s="225" t="s">
        <v>415</v>
      </c>
      <c r="S58" s="225" t="s">
        <v>417</v>
      </c>
      <c r="T58" s="225" t="s">
        <v>150</v>
      </c>
    </row>
    <row r="59" spans="1:20" ht="24">
      <c r="C59" s="264" t="s">
        <v>199</v>
      </c>
      <c r="D59" s="264"/>
      <c r="E59" s="175">
        <f>IF(E61="",E63+E74,E62)</f>
        <v>400000</v>
      </c>
      <c r="F59" s="175">
        <f>IF(F61="",F63+F74,F62)</f>
        <v>400000</v>
      </c>
      <c r="G59" s="175">
        <f>IF(G61="",G63+G74,G62)</f>
        <v>400000</v>
      </c>
      <c r="H59" s="352" t="str">
        <v>要綱様式第1号</v>
      </c>
      <c r="I59" s="199"/>
      <c r="J59" s="196"/>
      <c r="K59" s="357"/>
      <c r="L59" s="208"/>
      <c r="M59" s="192"/>
      <c r="N59" s="1"/>
      <c r="O59" s="1"/>
      <c r="P59" s="225" t="s">
        <v>413</v>
      </c>
      <c r="Q59" s="225" t="s">
        <v>166</v>
      </c>
      <c r="R59" s="225" t="s">
        <v>416</v>
      </c>
      <c r="S59" s="225" t="s">
        <v>418</v>
      </c>
      <c r="T59" s="225" t="s">
        <v>411</v>
      </c>
    </row>
    <row r="60" spans="1:20" hidden="1">
      <c r="A60" s="255"/>
      <c r="C60" s="119" t="s">
        <v>40</v>
      </c>
      <c r="D60" s="119"/>
      <c r="E60" s="178" t="str">
        <f>IF(E61="","",E63+E74)</f>
        <v/>
      </c>
      <c r="F60" s="178" t="str">
        <f>IF(F61="","",IF(F69&gt;=700000,350000+F74,ROUNDDOWN(F69/2,-3)+F74))</f>
        <v/>
      </c>
      <c r="G60" s="176"/>
      <c r="H60" s="352" t="str">
        <v>要綱様式第1号</v>
      </c>
      <c r="I60" s="199"/>
      <c r="J60" s="196"/>
      <c r="K60" s="357"/>
      <c r="L60" s="208"/>
      <c r="M60" s="192"/>
      <c r="N60" s="1"/>
      <c r="O60" s="1"/>
      <c r="P60" s="1"/>
      <c r="Q60" s="1"/>
      <c r="R60" s="1"/>
      <c r="S60" s="6"/>
      <c r="T60" s="6"/>
    </row>
    <row r="61" spans="1:20">
      <c r="C61" s="263" t="s">
        <v>46</v>
      </c>
      <c r="D61" s="263"/>
      <c r="E61" s="325"/>
      <c r="F61" s="325"/>
      <c r="G61" s="308"/>
      <c r="H61" s="352" t="str">
        <v>要綱様式第1号</v>
      </c>
      <c r="I61" s="199"/>
      <c r="J61" s="196"/>
      <c r="K61" s="357"/>
      <c r="L61" s="54"/>
      <c r="M61" s="192"/>
      <c r="N61" s="1"/>
      <c r="O61" s="1"/>
      <c r="P61" s="1"/>
      <c r="Q61" s="1"/>
      <c r="R61" s="1"/>
      <c r="S61" s="6"/>
      <c r="T61" s="6"/>
    </row>
    <row r="62" spans="1:20" hidden="1">
      <c r="A62" s="255"/>
      <c r="C62" s="119" t="s">
        <v>51</v>
      </c>
      <c r="D62" s="119"/>
      <c r="E62" s="178" t="str">
        <f>IF(E61="","",E60-E61)</f>
        <v/>
      </c>
      <c r="F62" s="178" t="str">
        <f>IF(F61="","",F60-F61)</f>
        <v/>
      </c>
      <c r="G62" s="367" t="str">
        <f>IF(G61="","",G60-G61)</f>
        <v/>
      </c>
      <c r="H62" s="352" t="str">
        <v>要綱様式第1号</v>
      </c>
      <c r="I62" s="199"/>
      <c r="J62" s="196"/>
      <c r="K62" s="357"/>
      <c r="L62" s="208"/>
      <c r="M62" s="192"/>
      <c r="N62" s="1"/>
      <c r="O62" s="1"/>
      <c r="P62" s="1"/>
      <c r="Q62" s="1"/>
      <c r="R62" s="1"/>
      <c r="S62" s="6"/>
      <c r="T62" s="6"/>
    </row>
    <row r="63" spans="1:20" hidden="1">
      <c r="A63" s="255"/>
      <c r="C63" s="30" t="s">
        <v>314</v>
      </c>
      <c r="D63" s="30"/>
      <c r="E63" s="101">
        <v>400000</v>
      </c>
      <c r="F63" s="142">
        <v>400000</v>
      </c>
      <c r="G63" s="178">
        <v>400000</v>
      </c>
      <c r="H63" s="352" t="s">
        <v>71</v>
      </c>
      <c r="I63" s="199"/>
      <c r="J63" s="196"/>
      <c r="K63" s="357"/>
      <c r="L63" s="208"/>
      <c r="M63" s="192"/>
      <c r="N63" s="1"/>
      <c r="O63" s="1"/>
      <c r="P63" s="1"/>
      <c r="Q63" s="1"/>
      <c r="R63" s="1"/>
      <c r="S63" s="6"/>
      <c r="T63" s="6"/>
    </row>
    <row r="64" spans="1:20" hidden="1">
      <c r="A64" s="255"/>
      <c r="C64" s="30" t="s">
        <v>168</v>
      </c>
      <c r="D64" s="30"/>
      <c r="E64" s="101">
        <f>IF(E72&lt;10,0,IF(E71="50％以上",IF(ROUNDDOWN(E72,0)*15000&gt;=150000,IF(ROUNDDOWN(E72,0)*15000&lt;300000,ROUNDDOWN(E72,0)*15000,300000),0),0))</f>
        <v>0</v>
      </c>
      <c r="F64" s="101">
        <f>IF(F72&lt;10,0,IF(F71="50％以上",IF(ROUNDDOWN(F72,0)*15000&gt;=150000,IF(ROUNDDOWN(F72,0)*15000&lt;300000,ROUNDDOWN(F72,0)*15000,300000),0),0))</f>
        <v>0</v>
      </c>
      <c r="G64" s="101">
        <f>IF(G72&lt;10,0,IF(G71="50％以上",IF(ROUNDDOWN(G72,0)*15000&gt;=150000,IF(ROUNDDOWN(G72,0)*15000&lt;300000,ROUNDDOWN(G72,0)*15000,300000),0),0))</f>
        <v>0</v>
      </c>
      <c r="H64" s="352"/>
      <c r="I64" s="199"/>
      <c r="J64" s="196"/>
      <c r="K64" s="357"/>
      <c r="L64" s="208"/>
      <c r="N64" s="1"/>
      <c r="O64" s="1"/>
      <c r="P64" s="1"/>
      <c r="Q64" s="1"/>
      <c r="R64" s="1"/>
      <c r="S64" s="6"/>
      <c r="T64" s="6"/>
    </row>
    <row r="65" spans="1:20" hidden="1">
      <c r="A65" s="255"/>
      <c r="C65" s="30" t="s">
        <v>162</v>
      </c>
      <c r="D65" s="30"/>
      <c r="E65" s="101">
        <f>IF(E72&lt;10,0,IF(E71="50％以上",IF(ROUNDDOWN(E73,0)*5000&gt;=5000,IF(ROUNDDOWN(E73,0)*5000&lt;100000,ROUNDDOWN(E73,0)*5000,100000),0),0))</f>
        <v>0</v>
      </c>
      <c r="F65" s="101">
        <f>IF(F72&lt;10,0,IF(F71="50％以上",IF(ROUNDDOWN(F73,0)*5000&gt;=5000,IF(ROUNDDOWN(F73,0)*5000&lt;100000,ROUNDDOWN(F73,0)*5000,100000),0),0))</f>
        <v>0</v>
      </c>
      <c r="G65" s="101">
        <f>IF(G72&lt;10,0,IF(G71="50％以上",IF(ROUNDDOWN(G73,0)*5000&gt;=5000,IF(ROUNDDOWN(G73,0)*5000&lt;100000,ROUNDDOWN(G73,0)*5000,100000),0),0))</f>
        <v>0</v>
      </c>
      <c r="H65" s="352"/>
      <c r="I65" s="199"/>
      <c r="J65" s="196"/>
      <c r="K65" s="357"/>
      <c r="L65" s="208"/>
      <c r="N65" s="1"/>
      <c r="O65" s="1"/>
      <c r="P65" s="1"/>
      <c r="Q65" s="1"/>
      <c r="R65" s="1"/>
      <c r="S65" s="6"/>
      <c r="T65" s="6"/>
    </row>
    <row r="66" spans="1:20" hidden="1">
      <c r="A66" s="255"/>
      <c r="C66" s="30" t="s">
        <v>59</v>
      </c>
      <c r="D66" s="30"/>
      <c r="E66" s="101">
        <f>E69-E63-E64-E65</f>
        <v>19600000</v>
      </c>
      <c r="F66" s="142">
        <f>F69-F63-F64-F65</f>
        <v>-400000</v>
      </c>
      <c r="G66" s="178">
        <f>G69-G63-G64-G65</f>
        <v>28600000</v>
      </c>
      <c r="H66" s="352" t="s">
        <v>71</v>
      </c>
      <c r="I66" s="199"/>
      <c r="J66" s="196"/>
      <c r="K66" s="357"/>
      <c r="L66" s="208"/>
      <c r="M66" s="192"/>
      <c r="N66" s="221" t="s">
        <v>115</v>
      </c>
      <c r="O66" s="54" t="s">
        <v>271</v>
      </c>
      <c r="P66" s="6"/>
      <c r="Q66" s="6"/>
      <c r="R66" s="6"/>
      <c r="S66" s="6"/>
      <c r="T66" s="6"/>
    </row>
    <row r="67" spans="1:20" hidden="1">
      <c r="A67" s="255"/>
      <c r="C67" s="30" t="s">
        <v>34</v>
      </c>
      <c r="D67" s="30"/>
      <c r="E67" s="101">
        <f>E69</f>
        <v>20000000</v>
      </c>
      <c r="F67" s="142">
        <f>F69</f>
        <v>0</v>
      </c>
      <c r="G67" s="178">
        <f>G69</f>
        <v>29000000</v>
      </c>
      <c r="H67" s="352" t="s">
        <v>71</v>
      </c>
      <c r="I67" s="199"/>
      <c r="J67" s="196"/>
      <c r="K67" s="357"/>
      <c r="L67" s="208"/>
      <c r="M67" s="192"/>
      <c r="N67" s="221" t="s">
        <v>39</v>
      </c>
      <c r="O67" s="222"/>
      <c r="P67" s="6"/>
      <c r="Q67" s="6"/>
      <c r="R67" s="6"/>
      <c r="S67" s="6"/>
      <c r="T67" s="6"/>
    </row>
    <row r="68" spans="1:20" hidden="1">
      <c r="A68" s="255"/>
      <c r="C68" s="30" t="s">
        <v>67</v>
      </c>
      <c r="D68" s="30"/>
      <c r="E68" s="101">
        <f>E69</f>
        <v>20000000</v>
      </c>
      <c r="F68" s="142">
        <f>F69</f>
        <v>0</v>
      </c>
      <c r="G68" s="178">
        <f>G69</f>
        <v>29000000</v>
      </c>
      <c r="H68" s="352" t="s">
        <v>71</v>
      </c>
      <c r="I68" s="199"/>
      <c r="J68" s="196"/>
      <c r="K68" s="357"/>
      <c r="L68" s="208"/>
      <c r="M68" s="192"/>
      <c r="N68" s="221" t="s">
        <v>163</v>
      </c>
      <c r="O68" s="222"/>
      <c r="P68" s="6"/>
      <c r="Q68" s="6"/>
      <c r="R68" s="6"/>
      <c r="S68" s="6"/>
      <c r="T68" s="6"/>
    </row>
    <row r="69" spans="1:20">
      <c r="C69" s="262" t="str">
        <f>IF($E$5=$O$3,"工事請負契約予定額（購入予定額）","工事請負契約額（購入額）")</f>
        <v>工事請負契約額（購入額）</v>
      </c>
      <c r="D69" s="262"/>
      <c r="E69" s="380">
        <v>20000000</v>
      </c>
      <c r="F69" s="326"/>
      <c r="G69" s="370">
        <v>29000000</v>
      </c>
      <c r="H69" s="353" t="s">
        <v>43</v>
      </c>
      <c r="I69" s="199" t="str">
        <f>IF(E69&gt;0,"○","×")</f>
        <v>○</v>
      </c>
      <c r="J69" s="196" t="str">
        <f>IF($E$5=$O$4,IF(F69&gt;0,"○","×"),"")</f>
        <v/>
      </c>
      <c r="K69" s="357" t="str">
        <f>IF($E$5=$O$5,IF(G69&gt;0,"○","×"),"")</f>
        <v>○</v>
      </c>
      <c r="L69" s="54" t="s">
        <v>31</v>
      </c>
      <c r="M69" s="192"/>
      <c r="N69" s="221" t="s">
        <v>258</v>
      </c>
      <c r="O69" s="222"/>
      <c r="P69" s="1"/>
      <c r="Q69" s="216"/>
      <c r="R69" s="216"/>
      <c r="S69" s="216"/>
      <c r="T69" s="6"/>
    </row>
    <row r="70" spans="1:20" hidden="1">
      <c r="C70" s="265" t="s">
        <v>27</v>
      </c>
      <c r="D70" s="56" t="s">
        <v>408</v>
      </c>
      <c r="E70" s="381" t="s">
        <v>110</v>
      </c>
      <c r="F70" s="200"/>
      <c r="G70" s="302"/>
      <c r="H70" s="354" t="s">
        <v>43</v>
      </c>
      <c r="I70" s="200" t="str">
        <f>IF(E48="有",IF(E70&gt;"","○","×"),"○")</f>
        <v>○</v>
      </c>
      <c r="J70" s="200" t="str">
        <f>IF(E48="有",IF(F70&gt;"","○","×"),"○")</f>
        <v>○</v>
      </c>
      <c r="K70" s="361" t="str">
        <f>IF(E48="有",IF(G70&gt;"","○","×"),"○")</f>
        <v>○</v>
      </c>
      <c r="L70" s="54" t="s">
        <v>93</v>
      </c>
      <c r="M70" s="192"/>
      <c r="N70" s="221" t="s">
        <v>131</v>
      </c>
      <c r="O70" s="223"/>
      <c r="P70" s="1"/>
      <c r="Q70" s="226"/>
      <c r="R70" s="226"/>
      <c r="S70" s="226"/>
      <c r="T70" s="6"/>
    </row>
    <row r="71" spans="1:20" ht="19.5" customHeight="1">
      <c r="C71" s="265"/>
      <c r="D71" s="57" t="s">
        <v>403</v>
      </c>
      <c r="E71" s="381" t="s">
        <v>70</v>
      </c>
      <c r="F71" s="200"/>
      <c r="G71" s="302"/>
      <c r="H71" s="354"/>
      <c r="I71" s="200" t="str">
        <f>IF(E48="有",IF(E71&gt;"","○","×"),"○")</f>
        <v>○</v>
      </c>
      <c r="J71" s="200" t="str">
        <f>IF(E48="有",IF(F71&gt;"","○","×"),"○")</f>
        <v>○</v>
      </c>
      <c r="K71" s="362" t="str">
        <f>IF(E48="有",IF(G71=O34,"○","×"),"○")</f>
        <v>○</v>
      </c>
      <c r="L71" s="214" t="s">
        <v>437</v>
      </c>
      <c r="N71" s="221" t="s">
        <v>261</v>
      </c>
      <c r="O71" s="222"/>
      <c r="P71" s="1"/>
      <c r="Q71" s="1"/>
      <c r="R71" s="219"/>
      <c r="S71" s="6"/>
      <c r="T71" s="6"/>
    </row>
    <row r="72" spans="1:20" ht="19.5" customHeight="1">
      <c r="C72" s="265"/>
      <c r="D72" s="56" t="s">
        <v>227</v>
      </c>
      <c r="E72" s="382">
        <v>10</v>
      </c>
      <c r="F72" s="327"/>
      <c r="G72" s="310"/>
      <c r="H72" s="354"/>
      <c r="I72" s="200" t="str">
        <f>IF(E48="有",IF(E72&gt;=4,"○","×"),"○")</f>
        <v>○</v>
      </c>
      <c r="J72" s="200" t="str">
        <f>IF(E48="有",IF(F72&gt;=4,"○","×"),"○")</f>
        <v>○</v>
      </c>
      <c r="K72" s="361" t="str">
        <f>IF(E48=O47,IF(G72&gt;=10,"○","×"),"○")</f>
        <v>○</v>
      </c>
      <c r="L72" s="54" t="s">
        <v>80</v>
      </c>
      <c r="N72" s="221" t="s">
        <v>263</v>
      </c>
      <c r="O72" s="222" t="s">
        <v>339</v>
      </c>
      <c r="P72" s="1"/>
      <c r="Q72" s="1"/>
      <c r="R72" s="220"/>
      <c r="S72" s="6"/>
      <c r="T72" s="6"/>
    </row>
    <row r="73" spans="1:20" ht="19.5" customHeight="1">
      <c r="C73" s="265"/>
      <c r="D73" s="58" t="s">
        <v>352</v>
      </c>
      <c r="E73" s="382">
        <v>7</v>
      </c>
      <c r="F73" s="327"/>
      <c r="G73" s="310"/>
      <c r="H73" s="354"/>
      <c r="I73" s="200" t="str">
        <f>IF(G48="有",IF(E73&gt;0,"○","×"),"○")</f>
        <v>○</v>
      </c>
      <c r="J73" s="200" t="str">
        <f>IF(G48="有",IF(F73&gt;0,"○","×"),"○")</f>
        <v>○</v>
      </c>
      <c r="K73" s="361" t="str">
        <f>IF(G48=O47,IF(G73&gt;0,"○","×"),IF(G73=0,"○","×"))</f>
        <v>○</v>
      </c>
      <c r="L73" s="54" t="s">
        <v>56</v>
      </c>
      <c r="N73" s="221" t="s">
        <v>146</v>
      </c>
      <c r="O73" s="222" t="s">
        <v>338</v>
      </c>
      <c r="P73" s="1"/>
      <c r="Q73" s="1"/>
      <c r="R73" s="1"/>
      <c r="S73" s="6"/>
      <c r="T73" s="6"/>
    </row>
    <row r="74" spans="1:20" ht="19.5" customHeight="1">
      <c r="C74" s="265"/>
      <c r="D74" s="272" t="s">
        <v>34</v>
      </c>
      <c r="E74" s="183">
        <f>E64+E65</f>
        <v>0</v>
      </c>
      <c r="F74" s="183">
        <f>F64+F65</f>
        <v>0</v>
      </c>
      <c r="G74" s="183">
        <f>G64+G65</f>
        <v>0</v>
      </c>
      <c r="H74" s="354"/>
      <c r="I74" s="200"/>
      <c r="J74" s="200"/>
      <c r="K74" s="361"/>
      <c r="L74" s="54"/>
      <c r="N74" s="221" t="s">
        <v>266</v>
      </c>
      <c r="O74" s="222" t="s">
        <v>320</v>
      </c>
      <c r="P74" s="1"/>
      <c r="Q74" s="1"/>
      <c r="R74" s="1"/>
      <c r="S74" s="6"/>
      <c r="T74" s="6"/>
    </row>
    <row r="75" spans="1:20">
      <c r="C75" s="372"/>
      <c r="D75" s="373"/>
      <c r="E75" s="383"/>
      <c r="F75" s="388"/>
      <c r="G75" s="372"/>
      <c r="H75" s="394"/>
      <c r="I75" s="395"/>
      <c r="J75" s="396"/>
      <c r="K75" s="396"/>
      <c r="L75" s="374"/>
      <c r="N75" s="221" t="s">
        <v>148</v>
      </c>
      <c r="O75" s="224" t="s">
        <v>96</v>
      </c>
      <c r="P75" s="1"/>
      <c r="Q75" s="1"/>
      <c r="R75" s="1"/>
      <c r="S75" s="6"/>
      <c r="T75" s="6"/>
    </row>
    <row r="76" spans="1:20">
      <c r="A76" s="255"/>
      <c r="C76" s="372"/>
      <c r="D76" s="374" t="s">
        <v>427</v>
      </c>
      <c r="E76" s="384"/>
      <c r="F76" s="389"/>
      <c r="G76" s="372"/>
      <c r="H76" s="374"/>
      <c r="I76" s="396"/>
      <c r="J76" s="396"/>
      <c r="K76" s="396"/>
      <c r="L76" s="374"/>
      <c r="N76" s="221" t="s">
        <v>267</v>
      </c>
      <c r="O76" s="222" t="s">
        <v>32</v>
      </c>
      <c r="P76" s="1"/>
      <c r="Q76" s="1"/>
      <c r="R76" s="1"/>
      <c r="S76" s="6"/>
      <c r="T76" s="6"/>
    </row>
    <row r="77" spans="1:20">
      <c r="C77" s="372"/>
      <c r="D77" s="374" t="s">
        <v>412</v>
      </c>
      <c r="E77" s="384"/>
      <c r="F77" s="389"/>
      <c r="G77" s="372"/>
      <c r="H77" s="374"/>
      <c r="I77" s="396"/>
      <c r="J77" s="396"/>
      <c r="K77" s="396"/>
      <c r="L77" s="374"/>
      <c r="N77" s="221" t="s">
        <v>269</v>
      </c>
      <c r="O77" s="222" t="s">
        <v>121</v>
      </c>
      <c r="P77" s="1"/>
      <c r="Q77" s="1"/>
      <c r="R77" s="1"/>
      <c r="S77" s="6"/>
      <c r="T77" s="6"/>
    </row>
    <row r="78" spans="1:20">
      <c r="C78" s="372"/>
      <c r="D78" s="375" t="s">
        <v>224</v>
      </c>
      <c r="E78" s="385"/>
      <c r="F78" s="385"/>
      <c r="G78" s="392"/>
      <c r="H78" s="374"/>
      <c r="I78" s="396"/>
      <c r="J78" s="396"/>
      <c r="K78" s="396" t="str">
        <f>IF($E$5=$O$5,IF(D78&gt;0,"○","×"),"")</f>
        <v>○</v>
      </c>
      <c r="L78" s="374"/>
      <c r="N78" s="221" t="s">
        <v>270</v>
      </c>
      <c r="O78" s="222" t="s">
        <v>119</v>
      </c>
      <c r="P78" s="1"/>
      <c r="Q78" s="1"/>
      <c r="R78" s="1"/>
      <c r="S78" s="6"/>
      <c r="T78" s="6"/>
    </row>
    <row r="79" spans="1:20">
      <c r="C79" s="372"/>
      <c r="D79" s="376"/>
      <c r="E79" s="386"/>
      <c r="F79" s="386"/>
      <c r="G79" s="393"/>
      <c r="H79" s="374"/>
      <c r="I79" s="396"/>
      <c r="J79" s="396"/>
      <c r="K79" s="396"/>
      <c r="L79" s="374"/>
      <c r="N79" s="221" t="s">
        <v>86</v>
      </c>
      <c r="O79" s="222" t="s">
        <v>334</v>
      </c>
      <c r="P79" s="1"/>
      <c r="Q79" s="1"/>
      <c r="R79" s="1"/>
      <c r="S79" s="6"/>
      <c r="T79" s="6"/>
    </row>
    <row r="80" spans="1:20">
      <c r="C80" s="372"/>
      <c r="D80" s="374" t="s">
        <v>74</v>
      </c>
      <c r="E80" s="384"/>
      <c r="F80" s="389"/>
      <c r="G80" s="372"/>
      <c r="H80" s="374"/>
      <c r="I80" s="396"/>
      <c r="J80" s="396"/>
      <c r="K80" s="396"/>
      <c r="L80" s="374"/>
      <c r="N80" s="221" t="s">
        <v>272</v>
      </c>
      <c r="O80" s="222" t="s">
        <v>268</v>
      </c>
      <c r="P80" s="1"/>
      <c r="Q80" s="1"/>
      <c r="R80" s="1"/>
      <c r="S80" s="6"/>
      <c r="T80" s="6"/>
    </row>
    <row r="81" spans="3:20">
      <c r="C81" s="372"/>
      <c r="D81" s="377" t="s">
        <v>433</v>
      </c>
      <c r="E81" s="385"/>
      <c r="F81" s="385"/>
      <c r="G81" s="392"/>
      <c r="H81" s="374"/>
      <c r="I81" s="396"/>
      <c r="J81" s="396"/>
      <c r="K81" s="396" t="str">
        <f>IF($E$5=$O$5,IF(D81&gt;0,"○","×"),"")</f>
        <v>○</v>
      </c>
      <c r="L81" s="374"/>
      <c r="N81" s="221" t="s">
        <v>75</v>
      </c>
      <c r="O81" s="222" t="s">
        <v>332</v>
      </c>
      <c r="P81" s="1"/>
      <c r="Q81" s="1"/>
      <c r="R81" s="1"/>
      <c r="S81" s="6"/>
      <c r="T81" s="6"/>
    </row>
    <row r="82" spans="3:20">
      <c r="C82" s="372"/>
      <c r="D82" s="376"/>
      <c r="E82" s="386"/>
      <c r="F82" s="386"/>
      <c r="G82" s="393"/>
      <c r="H82" s="374"/>
      <c r="I82" s="396"/>
      <c r="J82" s="396"/>
      <c r="K82" s="396"/>
      <c r="L82" s="374"/>
      <c r="N82" s="221" t="s">
        <v>132</v>
      </c>
      <c r="O82" s="222" t="s">
        <v>216</v>
      </c>
      <c r="P82" s="1"/>
      <c r="Q82" s="1"/>
      <c r="R82" s="1"/>
      <c r="S82" s="6"/>
      <c r="T82" s="6"/>
    </row>
    <row r="83" spans="3:20" ht="18.75" customHeight="1">
      <c r="C83" s="372"/>
      <c r="D83" s="374"/>
      <c r="E83" s="384"/>
      <c r="F83" s="389"/>
      <c r="G83" s="372"/>
      <c r="H83" s="374"/>
      <c r="I83" s="396"/>
      <c r="J83" s="396"/>
      <c r="K83" s="396"/>
      <c r="L83" s="374"/>
      <c r="N83" s="221" t="s">
        <v>156</v>
      </c>
      <c r="O83" s="222" t="s">
        <v>60</v>
      </c>
      <c r="P83" s="1"/>
      <c r="Q83" s="227"/>
      <c r="R83" s="1"/>
      <c r="S83" s="6"/>
      <c r="T83" s="6"/>
    </row>
    <row r="84" spans="3:20">
      <c r="N84" s="221" t="s">
        <v>178</v>
      </c>
      <c r="O84" s="222" t="s">
        <v>260</v>
      </c>
      <c r="P84" s="1"/>
      <c r="Q84" s="227"/>
      <c r="R84" s="1"/>
      <c r="S84" s="6"/>
      <c r="T84" s="6"/>
    </row>
    <row r="85" spans="3:20">
      <c r="N85" s="221" t="s">
        <v>73</v>
      </c>
      <c r="O85" s="222" t="s">
        <v>213</v>
      </c>
      <c r="P85" s="1"/>
      <c r="Q85" s="227"/>
      <c r="R85" s="1"/>
      <c r="S85" s="6"/>
      <c r="T85" s="6"/>
    </row>
    <row r="86" spans="3:20">
      <c r="N86" s="221" t="s">
        <v>273</v>
      </c>
      <c r="O86" s="222" t="s">
        <v>331</v>
      </c>
      <c r="P86" s="1"/>
      <c r="Q86" s="227"/>
      <c r="R86" s="1"/>
      <c r="S86" s="6"/>
      <c r="T86" s="6"/>
    </row>
    <row r="87" spans="3:20">
      <c r="N87" s="221" t="s">
        <v>215</v>
      </c>
      <c r="O87" s="222" t="s">
        <v>330</v>
      </c>
      <c r="P87" s="1"/>
      <c r="Q87" s="227"/>
      <c r="R87" s="1"/>
      <c r="S87" s="6"/>
      <c r="T87" s="6"/>
    </row>
    <row r="88" spans="3:20">
      <c r="N88" s="221" t="s">
        <v>276</v>
      </c>
      <c r="O88" s="222" t="s">
        <v>295</v>
      </c>
      <c r="P88" s="1"/>
      <c r="Q88" s="227"/>
      <c r="R88" s="1"/>
      <c r="S88" s="6"/>
      <c r="T88" s="6"/>
    </row>
    <row r="89" spans="3:20">
      <c r="N89" s="221" t="s">
        <v>35</v>
      </c>
      <c r="O89" s="222" t="s">
        <v>329</v>
      </c>
      <c r="P89" s="1"/>
      <c r="Q89" s="227"/>
      <c r="R89" s="1"/>
      <c r="S89" s="6"/>
      <c r="T89" s="6"/>
    </row>
    <row r="90" spans="3:20">
      <c r="N90" s="221" t="s">
        <v>180</v>
      </c>
      <c r="O90" s="222" t="s">
        <v>203</v>
      </c>
      <c r="P90" s="1"/>
      <c r="Q90" s="227"/>
      <c r="R90" s="1"/>
      <c r="S90" s="6"/>
      <c r="T90" s="6"/>
    </row>
    <row r="91" spans="3:20">
      <c r="N91" s="221" t="s">
        <v>221</v>
      </c>
      <c r="O91" s="222" t="s">
        <v>327</v>
      </c>
      <c r="P91" s="1"/>
      <c r="Q91" s="227"/>
      <c r="R91" s="1"/>
      <c r="S91" s="6"/>
      <c r="T91" s="6"/>
    </row>
    <row r="92" spans="3:20">
      <c r="N92" s="221" t="s">
        <v>237</v>
      </c>
      <c r="O92" s="222" t="s">
        <v>326</v>
      </c>
      <c r="P92" s="1"/>
      <c r="Q92" s="227"/>
      <c r="R92" s="1"/>
      <c r="S92" s="6"/>
      <c r="T92" s="6"/>
    </row>
    <row r="93" spans="3:20">
      <c r="N93" s="221" t="s">
        <v>192</v>
      </c>
      <c r="O93" s="222" t="s">
        <v>240</v>
      </c>
      <c r="P93" s="1"/>
      <c r="Q93" s="227"/>
      <c r="R93" s="1"/>
      <c r="S93" s="6"/>
      <c r="T93" s="6"/>
    </row>
    <row r="94" spans="3:20">
      <c r="N94" s="221" t="s">
        <v>277</v>
      </c>
      <c r="O94" s="222" t="s">
        <v>84</v>
      </c>
      <c r="P94" s="1"/>
      <c r="Q94" s="1"/>
      <c r="R94" s="1"/>
      <c r="S94" s="6"/>
      <c r="T94" s="6"/>
    </row>
    <row r="95" spans="3:20">
      <c r="N95" s="221" t="s">
        <v>225</v>
      </c>
      <c r="O95" s="222" t="s">
        <v>65</v>
      </c>
      <c r="P95" s="1"/>
      <c r="Q95" s="1"/>
      <c r="R95" s="1"/>
      <c r="S95" s="6"/>
      <c r="T95" s="6"/>
    </row>
    <row r="96" spans="3:20">
      <c r="N96" s="221" t="s">
        <v>104</v>
      </c>
      <c r="O96" s="222" t="s">
        <v>138</v>
      </c>
      <c r="P96" s="1"/>
      <c r="Q96" s="1"/>
      <c r="R96" s="1"/>
      <c r="S96" s="6"/>
      <c r="T96" s="6"/>
    </row>
    <row r="97" spans="14:20">
      <c r="N97" s="221" t="s">
        <v>278</v>
      </c>
      <c r="O97" s="222" t="s">
        <v>310</v>
      </c>
      <c r="P97" s="1"/>
      <c r="Q97" s="1"/>
      <c r="R97" s="1"/>
      <c r="S97" s="6"/>
      <c r="T97" s="6"/>
    </row>
    <row r="98" spans="14:20">
      <c r="N98" s="221" t="s">
        <v>143</v>
      </c>
      <c r="O98" s="222" t="s">
        <v>139</v>
      </c>
      <c r="P98" s="1"/>
      <c r="Q98" s="1"/>
      <c r="R98" s="1"/>
      <c r="S98" s="6"/>
      <c r="T98" s="6"/>
    </row>
    <row r="99" spans="14:20">
      <c r="N99" s="221" t="s">
        <v>48</v>
      </c>
      <c r="O99" s="222" t="s">
        <v>90</v>
      </c>
      <c r="P99" s="1"/>
      <c r="Q99" s="1"/>
      <c r="R99" s="1"/>
      <c r="S99" s="6"/>
      <c r="T99" s="6"/>
    </row>
    <row r="100" spans="14:20">
      <c r="N100" s="221" t="s">
        <v>209</v>
      </c>
      <c r="O100" s="222" t="s">
        <v>322</v>
      </c>
      <c r="P100" s="1"/>
      <c r="Q100" s="1"/>
      <c r="R100" s="1"/>
      <c r="S100" s="6"/>
      <c r="T100" s="6"/>
    </row>
    <row r="101" spans="14:20">
      <c r="N101" s="221" t="s">
        <v>247</v>
      </c>
      <c r="O101" s="222" t="s">
        <v>246</v>
      </c>
      <c r="P101" s="1"/>
      <c r="Q101" s="1"/>
      <c r="R101" s="1"/>
      <c r="S101" s="6"/>
      <c r="T101" s="6"/>
    </row>
    <row r="102" spans="14:20">
      <c r="N102" s="221" t="s">
        <v>280</v>
      </c>
      <c r="O102" s="222" t="s">
        <v>325</v>
      </c>
      <c r="P102" s="1"/>
      <c r="Q102" s="1"/>
      <c r="R102" s="1"/>
      <c r="S102" s="6"/>
      <c r="T102" s="6"/>
    </row>
    <row r="103" spans="14:20">
      <c r="N103" s="221" t="s">
        <v>49</v>
      </c>
      <c r="O103" s="222" t="s">
        <v>317</v>
      </c>
      <c r="P103" s="1"/>
      <c r="Q103" s="1"/>
      <c r="R103" s="1"/>
      <c r="S103" s="6"/>
      <c r="T103" s="6"/>
    </row>
    <row r="104" spans="14:20">
      <c r="N104" s="221" t="s">
        <v>282</v>
      </c>
      <c r="O104" s="222" t="s">
        <v>161</v>
      </c>
      <c r="P104" s="1"/>
      <c r="Q104" s="1"/>
      <c r="R104" s="1"/>
      <c r="S104" s="6"/>
      <c r="T104" s="6"/>
    </row>
    <row r="105" spans="14:20">
      <c r="N105" s="221" t="s">
        <v>55</v>
      </c>
      <c r="O105" s="222" t="s">
        <v>308</v>
      </c>
      <c r="P105" s="1"/>
      <c r="Q105" s="1"/>
      <c r="R105" s="1"/>
      <c r="S105" s="6"/>
      <c r="T105" s="6"/>
    </row>
    <row r="106" spans="14:20">
      <c r="N106" s="221" t="s">
        <v>283</v>
      </c>
      <c r="O106" s="222" t="s">
        <v>206</v>
      </c>
      <c r="P106" s="1"/>
      <c r="Q106" s="1"/>
      <c r="R106" s="1"/>
      <c r="S106" s="6"/>
      <c r="T106" s="6"/>
    </row>
    <row r="107" spans="14:20">
      <c r="N107" s="221" t="s">
        <v>285</v>
      </c>
      <c r="O107" s="222" t="s">
        <v>2</v>
      </c>
      <c r="P107" s="1"/>
      <c r="Q107" s="1"/>
      <c r="R107" s="1"/>
      <c r="S107" s="6"/>
      <c r="T107" s="6"/>
    </row>
    <row r="108" spans="14:20">
      <c r="N108" s="221" t="s">
        <v>164</v>
      </c>
      <c r="O108" s="222" t="s">
        <v>13</v>
      </c>
      <c r="P108" s="1"/>
      <c r="Q108" s="1"/>
      <c r="R108" s="1"/>
      <c r="S108" s="6"/>
      <c r="T108" s="6"/>
    </row>
    <row r="109" spans="14:20">
      <c r="N109" s="221" t="s">
        <v>140</v>
      </c>
      <c r="O109" s="222" t="s">
        <v>244</v>
      </c>
      <c r="P109" s="1"/>
      <c r="Q109" s="1"/>
      <c r="R109" s="1"/>
      <c r="S109" s="6"/>
      <c r="T109" s="6"/>
    </row>
    <row r="110" spans="14:20">
      <c r="N110" s="221" t="s">
        <v>256</v>
      </c>
      <c r="O110" s="222" t="s">
        <v>302</v>
      </c>
      <c r="P110" s="1"/>
      <c r="Q110" s="1"/>
      <c r="R110" s="1"/>
      <c r="S110" s="6"/>
      <c r="T110" s="6"/>
    </row>
    <row r="111" spans="14:20">
      <c r="N111" s="221" t="s">
        <v>103</v>
      </c>
      <c r="O111" s="1"/>
      <c r="P111" s="1"/>
      <c r="Q111" s="1"/>
      <c r="R111" s="1"/>
      <c r="S111" s="6"/>
      <c r="T111" s="6"/>
    </row>
    <row r="112" spans="14:20">
      <c r="N112" s="221" t="s">
        <v>81</v>
      </c>
      <c r="O112" s="1"/>
      <c r="P112" s="1"/>
      <c r="Q112" s="1"/>
      <c r="R112" s="1"/>
      <c r="S112" s="6"/>
      <c r="T112" s="6"/>
    </row>
    <row r="113" spans="14:20">
      <c r="N113" s="221" t="s">
        <v>7</v>
      </c>
      <c r="O113" s="1"/>
      <c r="P113" s="1"/>
      <c r="Q113" s="1"/>
      <c r="R113" s="1"/>
      <c r="S113" s="6"/>
      <c r="T113" s="6"/>
    </row>
    <row r="114" spans="14:20">
      <c r="N114" s="221"/>
      <c r="O114" s="1"/>
      <c r="P114" s="1"/>
      <c r="Q114" s="1"/>
      <c r="R114" s="1"/>
      <c r="S114" s="6"/>
      <c r="T114" s="6"/>
    </row>
  </sheetData>
  <sheetProtection password="83E8" sheet="1" objects="1" scenarios="1"/>
  <mergeCells count="45">
    <mergeCell ref="I4:K4"/>
    <mergeCell ref="F15:G15"/>
    <mergeCell ref="F16:G16"/>
    <mergeCell ref="F28:G28"/>
    <mergeCell ref="F29:G29"/>
    <mergeCell ref="E42:G42"/>
    <mergeCell ref="E44:G44"/>
    <mergeCell ref="E45:G45"/>
    <mergeCell ref="D46:E46"/>
    <mergeCell ref="D47:E47"/>
    <mergeCell ref="F50:G50"/>
    <mergeCell ref="E51:G51"/>
    <mergeCell ref="C55:D55"/>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L4:L5"/>
    <mergeCell ref="D6:D9"/>
    <mergeCell ref="D15:D16"/>
    <mergeCell ref="D18:D21"/>
    <mergeCell ref="D22:D25"/>
    <mergeCell ref="D26:D27"/>
    <mergeCell ref="L26:L27"/>
    <mergeCell ref="D28:D29"/>
    <mergeCell ref="D33:D34"/>
    <mergeCell ref="D38:D41"/>
    <mergeCell ref="C42:C47"/>
    <mergeCell ref="C48:C51"/>
    <mergeCell ref="C53:D54"/>
    <mergeCell ref="C70:C74"/>
    <mergeCell ref="D78:G79"/>
    <mergeCell ref="D81:G82"/>
    <mergeCell ref="C6:C25"/>
    <mergeCell ref="C26:C41"/>
  </mergeCells>
  <phoneticPr fontId="3"/>
  <conditionalFormatting sqref="K37">
    <cfRule type="expression" dxfId="12" priority="1">
      <formula>$E$5="変更承認申請"</formula>
    </cfRule>
  </conditionalFormatting>
  <conditionalFormatting sqref="K5:K36 K38:K74">
    <cfRule type="expression" dxfId="11" priority="2">
      <formula>$E$5="変更承認申請"</formula>
    </cfRule>
  </conditionalFormatting>
  <conditionalFormatting sqref="I37">
    <cfRule type="expression" dxfId="10" priority="7">
      <formula>$E$5="交付申請"</formula>
    </cfRule>
  </conditionalFormatting>
  <conditionalFormatting sqref="G17">
    <cfRule type="expression" dxfId="9" priority="9">
      <formula>$E$17="その他"</formula>
    </cfRule>
  </conditionalFormatting>
  <conditionalFormatting sqref="F61">
    <cfRule type="expression" dxfId="8" priority="14">
      <formula>$E$5="実績報告"</formula>
    </cfRule>
  </conditionalFormatting>
  <conditionalFormatting sqref="C55:C56">
    <cfRule type="expression" dxfId="7" priority="16">
      <formula>$E$5="交付申請"</formula>
    </cfRule>
  </conditionalFormatting>
  <conditionalFormatting sqref="F53">
    <cfRule type="expression" dxfId="6" priority="15">
      <formula>$E$5="実績報告"</formula>
    </cfRule>
  </conditionalFormatting>
  <conditionalFormatting sqref="F70">
    <cfRule type="expression" dxfId="5" priority="12">
      <formula>$E$5="実績報告"</formula>
    </cfRule>
  </conditionalFormatting>
  <conditionalFormatting sqref="F69">
    <cfRule type="expression" dxfId="4" priority="13">
      <formula>$E$5="実績報告"</formula>
    </cfRule>
  </conditionalFormatting>
  <conditionalFormatting sqref="F54:F58">
    <cfRule type="expression" dxfId="3" priority="11">
      <formula>$E$5="実績報告"</formula>
    </cfRule>
  </conditionalFormatting>
  <conditionalFormatting sqref="F70:F73">
    <cfRule type="expression" dxfId="2" priority="10">
      <formula>$E$5="実績報告"</formula>
    </cfRule>
  </conditionalFormatting>
  <conditionalFormatting sqref="G53 G61:G62">
    <cfRule type="expression" dxfId="1" priority="8">
      <formula>$E$5="交付申請"</formula>
    </cfRule>
  </conditionalFormatting>
  <dataValidations count="42">
    <dataValidation allowBlank="1" showDropDown="0" showInputMessage="1" showErrorMessage="1" prompt="自由記述" sqref="E49 E43 G43 F38:F40 E34:F34 E31:E32 F29 E12:G12 F16 G17"/>
    <dataValidation imeMode="disabled" allowBlank="1" showDropDown="0" showInputMessage="1" showErrorMessage="1" prompt="消費税仕入控除を行う場合のみ記入してください" sqref="E49 G43 E43 F29 G17 F16 E12:G12"/>
    <dataValidation type="list" allowBlank="1" showDropDown="0" showInputMessage="1" showErrorMessage="1" prompt="選択してください" sqref="F7">
      <formula1>$Q$66:$Q$114</formula1>
    </dataValidation>
    <dataValidation type="list" allowBlank="1" showDropDown="0" showInputMessage="1" showErrorMessage="1" prompt="選択してください" sqref="E29 E16">
      <formula1>$R$66:$R$110</formula1>
    </dataValidation>
    <dataValidation type="list" allowBlank="1" showDropDown="0" showInputMessage="1" showErrorMessage="1" sqref="F19">
      <formula1>$Q$15:$Q$19</formula1>
    </dataValidation>
    <dataValidation type="list" allowBlank="1" showDropDown="0" showInputMessage="1" showErrorMessage="1" sqref="E21">
      <formula1>$R$15:$R$17</formula1>
    </dataValidation>
    <dataValidation type="textLength" imeMode="halfAlpha" allowBlank="1" showDropDown="0" showInputMessage="1" showErrorMessage="1" sqref="F21">
      <formula1>1</formula1>
      <formula2>8</formula2>
    </dataValidation>
    <dataValidation imeMode="halfAlpha" allowBlank="1" showDropDown="0" showInputMessage="1" showErrorMessage="1" sqref="G45:G47 E45:F45 E14"/>
    <dataValidation type="custom" allowBlank="1" showDropDown="0" showInputMessage="1" showErrorMessage="1" errorTitle="NGワード" error="金庫、組合などの種別は隣のセルのみに記載し、このセルには記載しないでください。_x000a_例：「静岡銀行」の場合→「静岡」とのみ記載" sqref="E19">
      <formula1>NOT(OR(COUNTIF(E19,"*銀行*"),COUNTIF(E19,"*信用金庫*"),COUNTIF(E19,"*信用組合*"),COUNTIF(E19,"*信金*"),COUNTIF(E19,"*農業協同組合*"),COUNTIF(E19,"*農協*"),COUNTIF(E19,"*労働金庫*"),COUNTIF(E19,"*労金*")))</formula1>
    </dataValidation>
    <dataValidation imeMode="halfKatakana" allowBlank="1" showDropDown="0" showInputMessage="1" showErrorMessage="1" prompt="①濁点や半濁点も別々に記入してください。_x000a_例：「ガ」→「カ」「゛」_x000a_②姓と名の間にスペースを入れてください。_x000a_例：「ｼｽﾞｵｶｶﾀﾛｳ」→「ｼｽﾞｵｶ　ｶﾀﾛｳ」_x000a_※申請者と振込先が異なる場合は「委任状」を提出してください。" sqref="G21"/>
    <dataValidation type="list" allowBlank="1" showDropDown="0" showInputMessage="1" showErrorMessage="1" sqref="G41 E17 G35:G36">
      <formula1>$N$15:$N$16</formula1>
    </dataValidation>
    <dataValidation type="custom" imeMode="halfAlpha" allowBlank="1" showDropDown="0" showInputMessage="1" showErrorMessage="1" errorTitle="NGワード" error="ハイフンは記載しないでください。_x000a_例：「420-8601」の場合→「4208601」とのみ記載" sqref="E7">
      <formula1>NOT(OR(COUNTIF(E7,"*-*"),COUNTIF(E7,"*－*"),COUNTIF(E7,"*ー*"),COUNTIF(E7,"*-*")))</formula1>
    </dataValidation>
    <dataValidation type="list" allowBlank="1" showDropDown="0" showInputMessage="1" showErrorMessage="1" sqref="G7">
      <formula1>$R$66:$R$110</formula1>
    </dataValidation>
    <dataValidation type="list" allowBlank="1" showDropDown="0" showInputMessage="1" showErrorMessage="1" sqref="G23">
      <formula1>$Q$68:$Q$114</formula1>
    </dataValidation>
    <dataValidation type="custom" imeMode="halfAlpha" allowBlank="1" showDropDown="0" showInputMessage="1" showErrorMessage="1" sqref="F23">
      <formula1>NOT(OR(COUNTIF(E7,"*-*"),COUNTIF(E7,"*－*"),COUNTIF(E7,"*ー*"),COUNTIF(E7,"*-*")))</formula1>
    </dataValidation>
    <dataValidation type="list" allowBlank="1" showDropDown="0" showInputMessage="1" showErrorMessage="1" sqref="E25">
      <formula1>$R$68:$R$110</formula1>
    </dataValidation>
    <dataValidation allowBlank="1" showDropDown="0" showInputMessage="1" showErrorMessage="1" prompt="姓と名の間にスペースを入れてください。_x000a_例：「静岡太郎」→「静岡　太郎」" sqref="E11"/>
    <dataValidation imeMode="fullKatakana" allowBlank="1" showDropDown="0" showInputMessage="1" showErrorMessage="1" prompt="姓と名の間にスペースを入れてください。_x000a_例：「シズオカタロウ」→「シズオカ　タロウ」" sqref="E10"/>
    <dataValidation type="list" allowBlank="1" showDropDown="0" showInputMessage="1" showErrorMessage="1" sqref="G5">
      <formula1>"第１期,第２期"</formula1>
    </dataValidation>
    <dataValidation allowBlank="1" showDropDown="0" showInputMessage="1" showErrorMessage="1" prompt="スペースに数字を記入してください" sqref="E33"/>
    <dataValidation type="list" allowBlank="1" showDropDown="0" showInputMessage="1" showErrorMessage="1" prompt="選択してください" sqref="E35">
      <formula1>$N$15:$N$16</formula1>
    </dataValidation>
    <dataValidation type="list" allowBlank="1" showDropDown="0" showInputMessage="1" showErrorMessage="1" prompt="選択してください" sqref="E36">
      <formula1>$T$15:$T$16</formula1>
    </dataValidation>
    <dataValidation type="list" allowBlank="1" showDropDown="0" showInputMessage="1" showErrorMessage="1" prompt="５地域：御殿場市、小山町、川根本町_x000a_６地域：浜松市、熱海市、三島市、富士宮市、島田市、_x000a_　　　　掛川市、袋井市、裾野市、湖西市、伊豆市、_x000a_　　　　菊川市、伊豆の国市、西伊豆町、函南町、_x000a_　　　　長泉町、森町_x000a_７地域：静岡市、沼津市、伊東市、富士市、磐田市、_x000a_　　　　焼津市、藤枝市、下田市、御前崎市、_x000a_　　　　牧之原市、東伊豆町、河津町、南伊豆町、_x000a_　　　　松崎町、清水町、吉田町" sqref="E30">
      <formula1>"5,6,7"</formula1>
    </dataValidation>
    <dataValidation type="list" allowBlank="1" showDropDown="0" showInputMessage="1" showErrorMessage="1" sqref="E50 F26:G27">
      <formula1>"○"</formula1>
    </dataValidation>
    <dataValidation type="list" allowBlank="1" showDropDown="0" showInputMessage="1" showErrorMessage="1" sqref="E5">
      <formula1>$O$3:$O$5</formula1>
    </dataValidation>
    <dataValidation allowBlank="1" showDropDown="0" showInputMessage="0" showErrorMessage="1" sqref="E60:F60 E62:G62"/>
    <dataValidation allowBlank="1" showDropDown="0" showInputMessage="1" showErrorMessage="1" prompt="県からの交付決定通知書の右上に記載された「住づ第○号-○」を記載" sqref="F55:G55"/>
    <dataValidation allowBlank="1" showDropDown="0" showInputMessage="1" showErrorMessage="1" prompt="一般的には入力不要！！_x000a_自営業者等で、税関連で申告が必要な場合のみ入力" sqref="E61:G61"/>
    <dataValidation allowBlank="1" showDropDown="0" showInputMessage="1" showErrorMessage="1" prompt="補助事業着手日とは契約日です。工事の着手や支払い（前払いを含む。）は契約日以降としてください。" sqref="F57:G57"/>
    <dataValidation allowBlank="1" showDropDown="0" showInputMessage="1" showErrorMessage="1" prompt="県からの交付決定通知書の右上に記載された「令和○年○月○日」を記載" sqref="F56:G56"/>
    <dataValidation allowBlank="1" showDropDown="0" showInputMessage="1" showErrorMessage="1" prompt="工事、支払いが全て終わった日を入力してください" sqref="F58:G58"/>
    <dataValidation type="list" allowBlank="1" showDropDown="0" showInputMessage="1" showErrorMessage="1" prompt="選択してください" sqref="E71:G71">
      <formula1>$O$33:$O$34</formula1>
    </dataValidation>
    <dataValidation type="whole" allowBlank="1" showDropDown="0" showInputMessage="1" showErrorMessage="1" prompt="税込金額を数値のみ記載" sqref="F69:G69">
      <formula1>0</formula1>
      <formula2>100000000</formula2>
    </dataValidation>
    <dataValidation type="decimal" allowBlank="1" showDropDown="0" showInputMessage="1" showErrorMessage="1" prompt="体積（数値）のみ記載" sqref="E72:G72">
      <formula1>0</formula1>
      <formula2>100000</formula2>
    </dataValidation>
    <dataValidation type="whole" allowBlank="1" showDropDown="0" showInputMessage="1" showErrorMessage="1" prompt="税込金額を数値のみ記載" sqref="E69">
      <formula1>0</formula1>
      <formula2>10000000000</formula2>
    </dataValidation>
    <dataValidation type="list" allowBlank="1" showDropDown="0" showInputMessage="1" showErrorMessage="1" prompt="該当する場合に○を選択する" sqref="E70:G70">
      <formula1>"○"</formula1>
    </dataValidation>
    <dataValidation allowBlank="1" showDropDown="0" showInputMessage="1" showErrorMessage="1" prompt="主たる営業所の所在地を記入してください" sqref="E42:G42"/>
    <dataValidation type="whole" imeMode="halfAlpha" allowBlank="1" showDropDown="0" showInputMessage="1" showErrorMessage="1" errorTitle="対象施工業者" error="施工事業者の要件は直近３年間の年間平均新築住宅請負戸数が50戸未満です！" prompt="自由記述" sqref="F46">
      <formula1>0</formula1>
      <formula2>49</formula2>
    </dataValidation>
    <dataValidation type="list" allowBlank="1" showDropDown="0" showInputMessage="1" showErrorMessage="1" sqref="E51:G51">
      <formula1>$N$49:$N$51</formula1>
    </dataValidation>
    <dataValidation type="list" allowBlank="1" showDropDown="0" showInputMessage="1" showErrorMessage="1" sqref="G49">
      <formula1>$N$48:$O$48</formula1>
    </dataValidation>
    <dataValidation type="list" allowBlank="1" showDropDown="0" showInputMessage="1" showErrorMessage="1" prompt="選択してください" sqref="F47">
      <formula1>$U$47:$V$47</formula1>
    </dataValidation>
    <dataValidation type="list" allowBlank="1" showDropDown="0" showInputMessage="1" showErrorMessage="1" sqref="G48 E48">
      <formula1>$N$47:$O$47</formula1>
    </dataValidation>
  </dataValidations>
  <hyperlinks>
    <hyperlink ref="E14" r:id="rId1"/>
  </hyperlinks>
  <pageMargins left="0.7" right="0.7" top="0.75" bottom="0.75" header="0.3" footer="0.3"/>
  <pageSetup paperSize="9" scale="44" fitToWidth="1" fitToHeight="1" orientation="portrait" usePrinterDefaults="1"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0"/>
  </sheetPr>
  <dimension ref="A3:AJ29"/>
  <sheetViews>
    <sheetView showZeros="0" view="pageBreakPreview" zoomScaleSheetLayoutView="100" workbookViewId="0"/>
  </sheetViews>
  <sheetFormatPr defaultColWidth="9" defaultRowHeight="14.25"/>
  <cols>
    <col min="1" max="1" width="9" style="397" bestFit="1" customWidth="0"/>
    <col min="2" max="2" width="5.25" style="398" customWidth="1"/>
    <col min="3" max="3" width="6.5" style="398" customWidth="1"/>
    <col min="4" max="4" width="5.75" style="398" customWidth="1"/>
    <col min="5" max="5" width="6.75" style="398" customWidth="1"/>
    <col min="6" max="6" width="5" style="398" customWidth="1"/>
    <col min="7" max="7" width="7.75" style="398" customWidth="1"/>
    <col min="8" max="8" width="11.5" style="398" customWidth="1"/>
    <col min="9" max="9" width="9" style="398" bestFit="1" customWidth="0"/>
    <col min="10" max="10" width="6.75" style="398" customWidth="1"/>
    <col min="11" max="11" width="3.58203125" style="398" customWidth="1"/>
    <col min="12" max="13" width="3.83203125" style="398" customWidth="1"/>
    <col min="14" max="14" width="3.5" style="398" customWidth="1"/>
    <col min="15" max="15" width="4.25" style="398" customWidth="1"/>
    <col min="16" max="16" width="4.33203125" style="398" customWidth="1"/>
    <col min="17" max="17" width="6" style="398" customWidth="1"/>
    <col min="18" max="18" width="9" style="398" bestFit="1" customWidth="0"/>
    <col min="19" max="16384" width="9" style="397"/>
  </cols>
  <sheetData>
    <row r="3" spans="1:36" ht="20.149999999999999" customHeight="1">
      <c r="A3" s="6"/>
      <c r="B3" s="400" t="s">
        <v>274</v>
      </c>
      <c r="C3" s="402"/>
      <c r="D3" s="402"/>
      <c r="E3" s="402"/>
      <c r="F3" s="402"/>
      <c r="K3" s="425"/>
      <c r="L3" s="425"/>
      <c r="M3" s="425"/>
      <c r="N3" s="425"/>
      <c r="O3" s="424"/>
      <c r="P3" s="424"/>
    </row>
    <row r="4" spans="1:36" ht="20.149999999999999" customHeight="1">
      <c r="A4" s="6"/>
      <c r="B4" s="401"/>
      <c r="C4" s="401"/>
      <c r="D4" s="401"/>
      <c r="E4" s="401"/>
      <c r="F4" s="401"/>
      <c r="H4" s="403"/>
      <c r="K4" s="421"/>
      <c r="L4" s="429"/>
      <c r="M4" s="429"/>
      <c r="N4" s="429"/>
      <c r="O4" s="429"/>
      <c r="P4" s="429"/>
      <c r="Q4" s="429"/>
    </row>
    <row r="5" spans="1:36" ht="20.149999999999999" customHeight="1">
      <c r="B5" s="402"/>
      <c r="C5" s="402"/>
      <c r="D5" s="402"/>
      <c r="E5" s="402"/>
      <c r="F5" s="402"/>
      <c r="G5" s="402"/>
      <c r="H5" s="403" t="s">
        <v>366</v>
      </c>
      <c r="I5" s="402"/>
      <c r="J5" s="402"/>
      <c r="K5" s="402"/>
      <c r="L5" s="402"/>
      <c r="M5" s="402"/>
    </row>
    <row r="6" spans="1:36" ht="20.149999999999999" customHeight="1">
      <c r="B6" s="402"/>
      <c r="C6" s="402"/>
      <c r="D6" s="402"/>
      <c r="E6" s="402"/>
      <c r="F6" s="402"/>
      <c r="G6" s="402"/>
      <c r="H6" s="403"/>
      <c r="I6" s="402"/>
      <c r="J6" s="402"/>
      <c r="K6" s="402"/>
      <c r="L6" s="402"/>
      <c r="M6" s="402"/>
    </row>
    <row r="7" spans="1:36" ht="20.149999999999999" customHeight="1">
      <c r="A7" s="399"/>
      <c r="B7" s="403"/>
      <c r="C7" s="406"/>
      <c r="D7" s="406"/>
      <c r="E7" s="406"/>
      <c r="F7" s="403"/>
      <c r="G7" s="403"/>
      <c r="H7" s="422"/>
      <c r="I7" s="403"/>
      <c r="J7" s="403"/>
      <c r="K7" s="403"/>
      <c r="L7" s="430"/>
      <c r="M7" s="430"/>
      <c r="N7" s="431">
        <f>記入シート!E54</f>
        <v>0</v>
      </c>
      <c r="O7" s="431"/>
      <c r="P7" s="431"/>
      <c r="Q7" s="431"/>
    </row>
    <row r="8" spans="1:36" ht="20.149999999999999" customHeight="1">
      <c r="A8" s="399"/>
      <c r="B8" s="403"/>
      <c r="C8" s="406"/>
      <c r="D8" s="406"/>
      <c r="E8" s="406"/>
      <c r="F8" s="403"/>
      <c r="G8" s="403"/>
      <c r="H8" s="422"/>
      <c r="I8" s="403"/>
      <c r="J8" s="403"/>
      <c r="K8" s="403"/>
      <c r="L8" s="429"/>
      <c r="M8" s="429"/>
      <c r="N8" s="429"/>
      <c r="O8" s="429"/>
      <c r="P8" s="429"/>
      <c r="Q8" s="429"/>
    </row>
    <row r="9" spans="1:36" ht="20.149999999999999" customHeight="1">
      <c r="A9" s="399"/>
      <c r="B9" s="404" t="s">
        <v>420</v>
      </c>
      <c r="C9" s="407"/>
      <c r="D9" s="404"/>
      <c r="E9" s="415"/>
      <c r="F9" s="407"/>
      <c r="G9" s="404"/>
      <c r="H9" s="404"/>
      <c r="I9" s="416"/>
      <c r="J9" s="424"/>
      <c r="K9" s="424"/>
      <c r="L9" s="424"/>
      <c r="M9" s="424"/>
      <c r="N9" s="424"/>
      <c r="O9" s="424"/>
      <c r="P9" s="424"/>
    </row>
    <row r="10" spans="1:36" ht="40" customHeight="1">
      <c r="A10" s="399"/>
      <c r="C10" s="405"/>
      <c r="E10" s="416"/>
      <c r="F10" s="416"/>
      <c r="I10" s="416"/>
      <c r="J10" s="416" t="s">
        <v>421</v>
      </c>
      <c r="K10" s="426" t="str">
        <f>記入シート!F7&amp;記入シート!G7&amp;記入シート!E9&amp;記入シート!F9&amp;記入シート!G9</f>
        <v/>
      </c>
      <c r="L10" s="426"/>
      <c r="M10" s="426"/>
      <c r="N10" s="426"/>
      <c r="O10" s="426"/>
      <c r="P10" s="426"/>
      <c r="Q10" s="426"/>
    </row>
    <row r="11" spans="1:36" ht="20.149999999999999" customHeight="1">
      <c r="I11" s="416"/>
      <c r="J11" s="416" t="s">
        <v>328</v>
      </c>
      <c r="K11" s="427">
        <f>記入シート!E11</f>
        <v>0</v>
      </c>
      <c r="L11" s="427"/>
      <c r="M11" s="427"/>
      <c r="N11" s="427"/>
      <c r="O11" s="427"/>
      <c r="P11" s="427"/>
      <c r="Q11" s="427"/>
    </row>
    <row r="12" spans="1:36" ht="20.149999999999999" customHeight="1"/>
    <row r="13" spans="1:36" ht="19.5" customHeight="1">
      <c r="B13" s="398" t="s">
        <v>133</v>
      </c>
      <c r="C13" s="408"/>
      <c r="D13" s="408"/>
      <c r="E13" s="408"/>
      <c r="F13" s="418"/>
      <c r="G13" s="402"/>
      <c r="H13" s="402"/>
      <c r="S13" s="433"/>
      <c r="T13" s="433"/>
      <c r="AJ13" s="217"/>
    </row>
    <row r="14" spans="1:36" ht="19.5" customHeight="1">
      <c r="B14" s="398" t="s">
        <v>188</v>
      </c>
      <c r="D14" s="413"/>
      <c r="E14" s="413"/>
      <c r="F14" s="413"/>
      <c r="G14" s="413"/>
      <c r="H14" s="413"/>
      <c r="I14" s="413"/>
      <c r="J14" s="413"/>
      <c r="K14" s="413"/>
      <c r="L14" s="413"/>
      <c r="M14" s="413"/>
      <c r="N14" s="413"/>
      <c r="O14" s="413"/>
      <c r="P14" s="413"/>
      <c r="Q14" s="413"/>
      <c r="R14" s="413"/>
      <c r="W14" s="434"/>
      <c r="X14" s="434"/>
      <c r="Y14" s="434"/>
      <c r="Z14" s="434"/>
      <c r="AA14" s="434"/>
      <c r="AB14" s="434"/>
      <c r="AC14" s="434"/>
      <c r="AD14" s="434"/>
      <c r="AE14" s="434"/>
      <c r="AF14" s="434"/>
      <c r="AG14" s="434"/>
      <c r="AJ14" s="217"/>
    </row>
    <row r="15" spans="1:36" ht="16.5" customHeight="1"/>
    <row r="16" spans="1:36" ht="20.149999999999999" customHeight="1">
      <c r="D16" s="403"/>
      <c r="E16" s="403"/>
      <c r="F16" s="403"/>
      <c r="G16" s="403"/>
      <c r="H16" s="403"/>
      <c r="I16" s="403"/>
      <c r="J16" s="403"/>
      <c r="K16" s="403"/>
      <c r="L16" s="403"/>
      <c r="M16" s="403"/>
      <c r="N16" s="403"/>
      <c r="O16" s="403"/>
    </row>
    <row r="17" spans="2:18" ht="24" customHeight="1">
      <c r="B17" s="398" t="s">
        <v>345</v>
      </c>
      <c r="F17" s="419">
        <f>記入シート!E59</f>
        <v>400000</v>
      </c>
      <c r="G17" s="419"/>
      <c r="H17" s="419"/>
      <c r="I17" s="398" t="s">
        <v>12</v>
      </c>
    </row>
    <row r="18" spans="2:18" ht="22.5" customHeight="1">
      <c r="B18" s="405" t="s">
        <v>324</v>
      </c>
      <c r="F18" s="420"/>
      <c r="G18" s="420" t="s">
        <v>46</v>
      </c>
      <c r="H18" s="420"/>
      <c r="N18" s="398" t="s">
        <v>51</v>
      </c>
    </row>
    <row r="19" spans="2:18" ht="20.149999999999999" customHeight="1">
      <c r="C19" s="409" t="str">
        <f>記入シート!E60</f>
        <v/>
      </c>
      <c r="D19" s="409"/>
      <c r="E19" s="398" t="s">
        <v>114</v>
      </c>
      <c r="F19" s="398" t="s">
        <v>399</v>
      </c>
      <c r="I19" s="409">
        <f>記入シート!E61</f>
        <v>0</v>
      </c>
      <c r="J19" s="409"/>
      <c r="K19" s="428" t="s">
        <v>220</v>
      </c>
      <c r="M19" s="398" t="s">
        <v>137</v>
      </c>
      <c r="N19" s="432" t="str">
        <f>記入シート!E62</f>
        <v/>
      </c>
      <c r="O19" s="432"/>
      <c r="P19" s="432"/>
      <c r="Q19" s="398" t="s">
        <v>114</v>
      </c>
    </row>
    <row r="20" spans="2:18" ht="20.149999999999999" customHeight="1">
      <c r="C20" s="405"/>
      <c r="G20" s="402"/>
      <c r="H20" s="402"/>
      <c r="I20" s="402"/>
      <c r="J20" s="402"/>
      <c r="K20" s="402"/>
      <c r="L20" s="402"/>
      <c r="M20" s="402"/>
      <c r="N20" s="402"/>
      <c r="O20" s="402"/>
      <c r="P20" s="402"/>
      <c r="Q20" s="402"/>
      <c r="R20" s="402"/>
    </row>
    <row r="21" spans="2:18" ht="20.149999999999999" customHeight="1">
      <c r="B21" s="398" t="s">
        <v>111</v>
      </c>
      <c r="C21" s="410"/>
      <c r="D21" s="414" t="s">
        <v>171</v>
      </c>
      <c r="G21" s="421"/>
      <c r="H21" s="412" t="str">
        <f>記入シート!E19&amp;記入シート!F19</f>
        <v/>
      </c>
      <c r="I21" s="423"/>
    </row>
    <row r="22" spans="2:18" ht="20.149999999999999" customHeight="1">
      <c r="C22" s="411"/>
      <c r="D22" s="414" t="s">
        <v>235</v>
      </c>
      <c r="H22" s="412">
        <f>記入シート!G19</f>
        <v>0</v>
      </c>
    </row>
    <row r="23" spans="2:18" ht="20.149999999999999" customHeight="1">
      <c r="C23" s="411"/>
      <c r="D23" s="398" t="s">
        <v>255</v>
      </c>
      <c r="H23" s="412">
        <f>記入シート!E21</f>
        <v>0</v>
      </c>
    </row>
    <row r="24" spans="2:18" ht="20.149999999999999" customHeight="1">
      <c r="C24" s="412"/>
      <c r="D24" s="398" t="s">
        <v>250</v>
      </c>
      <c r="H24" s="411">
        <f>記入シート!F21</f>
        <v>0</v>
      </c>
    </row>
    <row r="25" spans="2:18" ht="20.149999999999999" customHeight="1">
      <c r="D25" s="398" t="s">
        <v>53</v>
      </c>
      <c r="H25" s="412">
        <f>記入シート!G21</f>
        <v>0</v>
      </c>
    </row>
    <row r="26" spans="2:18" ht="20.149999999999999" customHeight="1"/>
    <row r="27" spans="2:18" ht="20.149999999999999" customHeight="1"/>
    <row r="28" spans="2:18" ht="20.149999999999999" customHeight="1"/>
    <row r="29" spans="2:18" ht="20.149999999999999" customHeight="1">
      <c r="E29" s="417"/>
    </row>
    <row r="30" spans="2:18" ht="20.149999999999999" customHeight="1"/>
    <row r="31" spans="2:18" ht="20.149999999999999" customHeight="1"/>
    <row r="32" spans="2:18" ht="20.149999999999999" customHeight="1"/>
    <row r="33" ht="20.149999999999999" customHeight="1"/>
    <row r="34" ht="20.149999999999999" customHeight="1"/>
    <row r="35" ht="20.149999999999999" customHeight="1"/>
    <row r="36" ht="20.149999999999999" customHeight="1"/>
    <row r="37" ht="20.149999999999999" customHeight="1"/>
    <row r="38" ht="20.149999999999999" customHeight="1"/>
    <row r="39" ht="20.149999999999999" customHeight="1"/>
    <row r="40" ht="20.149999999999999" customHeight="1"/>
    <row r="41" ht="27.75" customHeight="1"/>
  </sheetData>
  <sheetProtection password="83E8" sheet="1" objects="1" scenarios="1"/>
  <mergeCells count="12">
    <mergeCell ref="K3:N3"/>
    <mergeCell ref="L4:Q4"/>
    <mergeCell ref="C7:E7"/>
    <mergeCell ref="N7:Q7"/>
    <mergeCell ref="J9:P9"/>
    <mergeCell ref="K10:Q10"/>
    <mergeCell ref="K11:Q11"/>
    <mergeCell ref="W14:AG14"/>
    <mergeCell ref="F17:H17"/>
    <mergeCell ref="C19:D19"/>
    <mergeCell ref="I19:J19"/>
    <mergeCell ref="N19:P19"/>
  </mergeCells>
  <phoneticPr fontId="3"/>
  <pageMargins left="0.19685039370078738" right="0.19685039370078738" top="1" bottom="1" header="0.51200000000000001" footer="0.51200000000000001"/>
  <pageSetup paperSize="9" scale="98"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0"/>
  </sheetPr>
  <dimension ref="A3:AI28"/>
  <sheetViews>
    <sheetView showZeros="0" view="pageBreakPreview" zoomScaleSheetLayoutView="100" workbookViewId="0"/>
  </sheetViews>
  <sheetFormatPr defaultColWidth="9" defaultRowHeight="14.25"/>
  <cols>
    <col min="1" max="1" width="9" style="397" bestFit="1" customWidth="0"/>
    <col min="2" max="2" width="5.25" style="398" customWidth="1"/>
    <col min="3" max="3" width="4.5" style="398" customWidth="1"/>
    <col min="4" max="4" width="5.75" style="398" customWidth="1"/>
    <col min="5" max="6" width="6.75" style="398" customWidth="1"/>
    <col min="7" max="7" width="5.08203125" style="398" customWidth="1"/>
    <col min="8" max="8" width="12.58203125" style="398" customWidth="1"/>
    <col min="9" max="9" width="9" style="398" bestFit="1" customWidth="0"/>
    <col min="10" max="10" width="5.83203125" style="398" customWidth="1"/>
    <col min="11" max="11" width="3.83203125" style="398" customWidth="1"/>
    <col min="12" max="12" width="5.83203125" style="398" customWidth="1"/>
    <col min="13" max="13" width="5.25" style="398" customWidth="1"/>
    <col min="14" max="14" width="4" style="398" customWidth="1"/>
    <col min="15" max="15" width="4.33203125" style="398" customWidth="1"/>
    <col min="16" max="16" width="3.75" style="398" customWidth="1"/>
    <col min="17" max="17" width="4.33203125" style="398" customWidth="1"/>
    <col min="18" max="18" width="9" style="398" bestFit="1" customWidth="0"/>
    <col min="19" max="19" width="9" style="398"/>
    <col min="20" max="16384" width="9" style="397"/>
  </cols>
  <sheetData>
    <row r="3" spans="1:35" ht="20.149999999999999" customHeight="1">
      <c r="A3" s="6"/>
      <c r="B3" s="400" t="s">
        <v>124</v>
      </c>
      <c r="C3" s="402"/>
      <c r="D3" s="402"/>
      <c r="E3" s="402"/>
      <c r="F3" s="402"/>
      <c r="K3" s="425"/>
      <c r="L3" s="425"/>
      <c r="M3" s="425"/>
      <c r="N3" s="425"/>
      <c r="O3" s="424"/>
      <c r="P3" s="424"/>
    </row>
    <row r="4" spans="1:35" ht="20.149999999999999" customHeight="1">
      <c r="A4" s="6"/>
      <c r="B4" s="401"/>
      <c r="C4" s="401"/>
      <c r="D4" s="401"/>
      <c r="E4" s="401"/>
      <c r="F4" s="401"/>
      <c r="H4" s="403"/>
      <c r="K4" s="421"/>
      <c r="L4" s="429"/>
      <c r="M4" s="429"/>
      <c r="N4" s="429"/>
      <c r="O4" s="429"/>
      <c r="P4" s="429"/>
      <c r="Q4" s="429"/>
    </row>
    <row r="5" spans="1:35" ht="20.149999999999999" customHeight="1">
      <c r="B5" s="402"/>
      <c r="C5" s="402"/>
      <c r="D5" s="402"/>
      <c r="E5" s="402"/>
      <c r="F5" s="402"/>
      <c r="G5" s="402"/>
      <c r="H5" s="405" t="str">
        <f>"　    "&amp;VLOOKUP(記入シート!E5,記入シート!P57:T59,2,FALSE)</f>
        <v>　    事業計画書</v>
      </c>
      <c r="I5" s="402"/>
      <c r="J5" s="402"/>
      <c r="K5" s="402"/>
      <c r="L5" s="402"/>
      <c r="M5" s="402"/>
    </row>
    <row r="6" spans="1:35" ht="20.149999999999999" customHeight="1">
      <c r="B6" s="402"/>
      <c r="C6" s="402"/>
      <c r="D6" s="402"/>
      <c r="E6" s="402"/>
      <c r="F6" s="402"/>
      <c r="G6" s="402"/>
      <c r="H6" s="403"/>
      <c r="I6" s="402"/>
      <c r="J6" s="402"/>
      <c r="K6" s="402"/>
      <c r="L6" s="402"/>
      <c r="M6" s="402"/>
    </row>
    <row r="7" spans="1:35" ht="20.149999999999999" customHeight="1">
      <c r="A7" s="399"/>
      <c r="B7" s="403"/>
      <c r="C7" s="406"/>
      <c r="D7" s="406"/>
      <c r="E7" s="406"/>
      <c r="F7" s="403"/>
      <c r="G7" s="403"/>
      <c r="H7" s="422"/>
      <c r="I7" s="403"/>
      <c r="J7" s="403"/>
      <c r="K7" s="403"/>
      <c r="L7" s="442"/>
      <c r="M7" s="442"/>
      <c r="N7" s="442"/>
      <c r="O7" s="442"/>
      <c r="P7" s="442"/>
      <c r="Q7" s="442"/>
    </row>
    <row r="8" spans="1:35" ht="20.149999999999999" customHeight="1">
      <c r="A8" s="399"/>
      <c r="B8" s="403"/>
      <c r="C8" s="406"/>
      <c r="D8" s="406"/>
      <c r="E8" s="406"/>
      <c r="F8" s="403"/>
      <c r="G8" s="403"/>
      <c r="H8" s="422"/>
      <c r="I8" s="403"/>
      <c r="J8" s="403"/>
      <c r="K8" s="403"/>
      <c r="L8" s="429"/>
      <c r="M8" s="429"/>
      <c r="N8" s="429"/>
      <c r="O8" s="429"/>
      <c r="P8" s="429"/>
      <c r="Q8" s="429"/>
    </row>
    <row r="9" spans="1:35" ht="20.149999999999999" customHeight="1">
      <c r="A9" s="399"/>
      <c r="B9" s="435" t="s">
        <v>350</v>
      </c>
      <c r="C9" s="398" t="s">
        <v>198</v>
      </c>
      <c r="E9" s="416"/>
      <c r="F9" s="416"/>
      <c r="I9" s="416"/>
      <c r="J9" s="402"/>
      <c r="K9" s="402"/>
      <c r="L9" s="402"/>
      <c r="M9" s="402"/>
      <c r="N9" s="402"/>
      <c r="O9" s="402"/>
      <c r="P9" s="402"/>
    </row>
    <row r="10" spans="1:35" ht="20.149999999999999" customHeight="1">
      <c r="B10" s="436" t="str">
        <f>IF(記入シート!E5=記入シート!O5,"変更前","")</f>
        <v/>
      </c>
      <c r="C10" s="439" t="str">
        <f>記入シート!N26</f>
        <v/>
      </c>
      <c r="D10" s="440"/>
      <c r="E10" s="439"/>
      <c r="F10" s="439"/>
      <c r="G10" s="439"/>
      <c r="H10" s="439"/>
      <c r="I10" s="439"/>
      <c r="J10" s="439"/>
      <c r="K10" s="439"/>
      <c r="L10" s="439"/>
      <c r="M10" s="440"/>
      <c r="N10" s="402"/>
      <c r="O10" s="402"/>
      <c r="P10" s="402"/>
      <c r="Q10" s="402"/>
      <c r="S10" s="397"/>
    </row>
    <row r="11" spans="1:35" ht="20.149999999999999" customHeight="1">
      <c r="B11" s="436"/>
      <c r="C11" s="439" t="str">
        <f>対象事業選択リスト!N5&amp;対象事業選択リスト!O5</f>
        <v/>
      </c>
      <c r="D11" s="440"/>
      <c r="E11" s="439"/>
      <c r="F11" s="439"/>
      <c r="G11" s="439"/>
      <c r="H11" s="439"/>
      <c r="I11" s="439"/>
      <c r="J11" s="439"/>
      <c r="K11" s="439"/>
      <c r="L11" s="439"/>
      <c r="M11" s="440"/>
      <c r="N11" s="402"/>
      <c r="O11" s="402"/>
      <c r="P11" s="402"/>
      <c r="Q11" s="402"/>
      <c r="S11" s="397"/>
    </row>
    <row r="12" spans="1:35" ht="20.149999999999999" customHeight="1">
      <c r="B12" s="436"/>
      <c r="C12" s="439"/>
      <c r="D12" s="440"/>
      <c r="E12" s="439"/>
      <c r="F12" s="439"/>
      <c r="G12" s="439"/>
      <c r="H12" s="439"/>
      <c r="I12" s="439"/>
      <c r="J12" s="439"/>
      <c r="K12" s="439"/>
      <c r="L12" s="439"/>
      <c r="M12" s="440"/>
      <c r="N12" s="402"/>
      <c r="O12" s="402"/>
      <c r="P12" s="402"/>
      <c r="Q12" s="402"/>
      <c r="S12" s="397"/>
      <c r="V12" s="434"/>
      <c r="W12" s="434"/>
      <c r="X12" s="434"/>
      <c r="Y12" s="434"/>
      <c r="Z12" s="434"/>
      <c r="AA12" s="434"/>
      <c r="AB12" s="434"/>
      <c r="AC12" s="434"/>
      <c r="AD12" s="434"/>
      <c r="AE12" s="434"/>
      <c r="AF12" s="434"/>
      <c r="AI12" s="217"/>
    </row>
    <row r="13" spans="1:35" ht="20.149999999999999" customHeight="1">
      <c r="B13" s="436"/>
      <c r="C13" s="439"/>
      <c r="D13" s="440"/>
      <c r="E13" s="439"/>
      <c r="F13" s="439"/>
      <c r="G13" s="439"/>
      <c r="H13" s="439"/>
      <c r="I13" s="439"/>
      <c r="J13" s="439"/>
      <c r="K13" s="439"/>
      <c r="L13" s="439"/>
      <c r="M13" s="440"/>
      <c r="N13" s="402"/>
      <c r="O13" s="402"/>
      <c r="P13" s="402"/>
      <c r="Q13" s="402"/>
      <c r="S13" s="397"/>
    </row>
    <row r="14" spans="1:35" ht="20.149999999999999" customHeight="1">
      <c r="B14" s="437"/>
      <c r="C14" s="439"/>
      <c r="D14" s="440"/>
      <c r="E14" s="439"/>
      <c r="F14" s="439"/>
      <c r="G14" s="439"/>
      <c r="H14" s="439"/>
      <c r="I14" s="439"/>
      <c r="J14" s="439"/>
      <c r="K14" s="439"/>
      <c r="L14" s="439"/>
      <c r="M14" s="440"/>
      <c r="N14" s="402"/>
      <c r="O14" s="402"/>
      <c r="P14" s="402"/>
      <c r="Q14" s="402"/>
      <c r="S14" s="397"/>
    </row>
    <row r="15" spans="1:35" ht="20.149999999999999" customHeight="1">
      <c r="B15" s="403"/>
      <c r="C15" s="439"/>
      <c r="D15" s="440"/>
      <c r="E15" s="439"/>
      <c r="F15" s="439"/>
      <c r="G15" s="439"/>
      <c r="H15" s="439"/>
      <c r="I15" s="439"/>
      <c r="J15" s="439"/>
      <c r="K15" s="439"/>
      <c r="L15" s="439"/>
      <c r="M15" s="440"/>
      <c r="N15" s="443"/>
      <c r="O15" s="443"/>
      <c r="P15" s="443"/>
      <c r="Q15" s="443"/>
      <c r="S15" s="397"/>
    </row>
    <row r="16" spans="1:35" ht="20.149999999999999" customHeight="1">
      <c r="B16" s="436" t="str">
        <f>IF(記入シート!E5=記入シート!O5,"変更後","")</f>
        <v/>
      </c>
      <c r="C16" s="439" t="str">
        <f>IF(記入シート!E5=記入シート!O5,記入シート!O26,"")</f>
        <v/>
      </c>
      <c r="E16" s="420"/>
      <c r="F16" s="420"/>
      <c r="G16" s="420"/>
      <c r="I16" s="439"/>
      <c r="S16" s="397"/>
    </row>
    <row r="17" spans="2:19" ht="20.149999999999999" customHeight="1">
      <c r="B17" s="436"/>
      <c r="C17" s="439"/>
      <c r="E17" s="420"/>
      <c r="F17" s="420"/>
      <c r="G17" s="420"/>
      <c r="I17" s="439"/>
      <c r="S17" s="397"/>
    </row>
    <row r="18" spans="2:19" ht="20.149999999999999" customHeight="1">
      <c r="B18" s="436"/>
      <c r="C18" s="439"/>
      <c r="I18" s="439"/>
      <c r="S18" s="397"/>
    </row>
    <row r="19" spans="2:19" ht="20.149999999999999" customHeight="1">
      <c r="B19" s="436"/>
      <c r="C19" s="439"/>
      <c r="F19" s="402"/>
      <c r="G19" s="402"/>
      <c r="H19" s="402"/>
      <c r="I19" s="439"/>
      <c r="J19" s="402"/>
      <c r="K19" s="402"/>
      <c r="L19" s="402"/>
      <c r="M19" s="402"/>
      <c r="N19" s="402"/>
      <c r="O19" s="402"/>
      <c r="P19" s="402"/>
      <c r="Q19" s="402"/>
      <c r="S19" s="397"/>
    </row>
    <row r="20" spans="2:19" ht="20.149999999999999" customHeight="1">
      <c r="B20" s="437"/>
      <c r="C20" s="439"/>
      <c r="F20" s="421"/>
      <c r="G20" s="421"/>
      <c r="H20" s="421"/>
      <c r="I20" s="439"/>
      <c r="S20" s="397"/>
    </row>
    <row r="21" spans="2:19" ht="20.149999999999999" customHeight="1">
      <c r="B21" s="438" t="s">
        <v>353</v>
      </c>
      <c r="C21" s="398" t="str">
        <f>記入シート!D12</f>
        <v>事業完了予定年月日</v>
      </c>
      <c r="I21" s="441">
        <f>IF(記入シート!E5=記入シート!O4,記入シート!F58,IF(記入シート!E5=記入シート!O5,記入シート!G58,記入シート!E58))</f>
        <v>0</v>
      </c>
      <c r="J21" s="441"/>
      <c r="K21" s="441"/>
      <c r="L21" s="441"/>
    </row>
    <row r="22" spans="2:19" ht="20.149999999999999" customHeight="1">
      <c r="C22" s="411"/>
    </row>
    <row r="23" spans="2:19" ht="20.149999999999999" customHeight="1">
      <c r="B23" s="412" t="s">
        <v>134</v>
      </c>
    </row>
    <row r="24" spans="2:19" ht="20.149999999999999" customHeight="1">
      <c r="B24" s="398" t="s">
        <v>63</v>
      </c>
    </row>
    <row r="25" spans="2:19" ht="20.149999999999999" customHeight="1"/>
    <row r="26" spans="2:19" ht="20.149999999999999" customHeight="1"/>
    <row r="27" spans="2:19" ht="20.149999999999999" customHeight="1"/>
    <row r="28" spans="2:19" ht="20.149999999999999" customHeight="1">
      <c r="E28" s="417"/>
    </row>
    <row r="29" spans="2:19" ht="20.149999999999999" customHeight="1"/>
    <row r="30" spans="2:19" ht="20.149999999999999" customHeight="1"/>
    <row r="31" spans="2:19" ht="20.149999999999999" customHeight="1"/>
    <row r="32" spans="2:19" ht="20.149999999999999" customHeight="1"/>
    <row r="33" ht="20.149999999999999" customHeight="1"/>
    <row r="34" ht="20.149999999999999" customHeight="1"/>
    <row r="35" ht="20.149999999999999" customHeight="1"/>
    <row r="36" ht="20.149999999999999" customHeight="1"/>
    <row r="37" ht="20.149999999999999" customHeight="1"/>
    <row r="38" ht="20.149999999999999" customHeight="1"/>
    <row r="39" ht="20.149999999999999" customHeight="1"/>
    <row r="40" ht="27.75" customHeight="1"/>
  </sheetData>
  <sheetProtection password="83E8" sheet="1" objects="1" scenarios="1"/>
  <mergeCells count="7">
    <mergeCell ref="K3:N3"/>
    <mergeCell ref="L4:Q4"/>
    <mergeCell ref="C7:E7"/>
    <mergeCell ref="V12:AF12"/>
    <mergeCell ref="I21:L21"/>
    <mergeCell ref="B10:B13"/>
    <mergeCell ref="B16:B19"/>
  </mergeCells>
  <phoneticPr fontId="3"/>
  <pageMargins left="0.56000000000000005" right="0.47" top="1" bottom="1" header="0.51200000000000001" footer="0.51200000000000001"/>
  <pageSetup paperSize="9" fitToWidth="1" fitToHeight="1" orientation="portrait" usePrinterDefaults="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0"/>
  </sheetPr>
  <dimension ref="A3:AM32"/>
  <sheetViews>
    <sheetView showZeros="0" view="pageBreakPreview" zoomScaleSheetLayoutView="100" workbookViewId="0"/>
  </sheetViews>
  <sheetFormatPr defaultColWidth="9" defaultRowHeight="14.25"/>
  <cols>
    <col min="1" max="1" width="9" style="397" bestFit="1" customWidth="0"/>
    <col min="2" max="2" width="3.83203125" style="398" customWidth="1"/>
    <col min="3" max="4" width="3.58203125" style="398" customWidth="1"/>
    <col min="5" max="5" width="3.58203125" style="397" customWidth="1"/>
    <col min="6" max="16" width="3.58203125" style="398" customWidth="1"/>
    <col min="17" max="17" width="5.08203125" style="398" customWidth="1"/>
    <col min="18" max="19" width="3.58203125" style="398" customWidth="1"/>
    <col min="20" max="20" width="6.33203125" style="398" customWidth="1"/>
    <col min="21" max="24" width="3.58203125" style="398" customWidth="1"/>
    <col min="25" max="26" width="16.25" style="398" hidden="1" customWidth="1"/>
    <col min="27" max="27" width="3.58203125" style="398" customWidth="1"/>
    <col min="28" max="28" width="3.875" style="398" customWidth="1"/>
    <col min="29" max="32" width="3.58203125" style="398" customWidth="1"/>
    <col min="33" max="39" width="9" style="398"/>
    <col min="40" max="16384" width="9" style="397"/>
  </cols>
  <sheetData>
    <row r="3" spans="1:32" ht="20.149999999999999" customHeight="1">
      <c r="A3" s="6"/>
      <c r="B3" s="400" t="s">
        <v>66</v>
      </c>
      <c r="C3" s="402"/>
      <c r="D3" s="402"/>
      <c r="E3" s="402"/>
      <c r="F3" s="402"/>
      <c r="G3" s="402"/>
      <c r="L3" s="402"/>
      <c r="M3" s="402"/>
      <c r="N3" s="402"/>
      <c r="O3" s="402"/>
      <c r="P3" s="424"/>
      <c r="Q3" s="424"/>
    </row>
    <row r="4" spans="1:32" ht="20.149999999999999" customHeight="1">
      <c r="A4" s="6"/>
      <c r="B4" s="401"/>
      <c r="C4" s="401"/>
      <c r="D4" s="401"/>
      <c r="E4" s="401"/>
      <c r="F4" s="401"/>
      <c r="G4" s="401"/>
      <c r="I4" s="403"/>
      <c r="L4" s="421"/>
      <c r="M4" s="442"/>
      <c r="N4" s="442"/>
      <c r="O4" s="442"/>
      <c r="P4" s="442"/>
      <c r="Q4" s="442"/>
      <c r="R4" s="442"/>
    </row>
    <row r="5" spans="1:32" ht="20.149999999999999" customHeight="1">
      <c r="B5" s="402"/>
      <c r="C5" s="402"/>
      <c r="D5" s="402"/>
      <c r="E5" s="402"/>
      <c r="F5" s="402"/>
      <c r="G5" s="402"/>
      <c r="H5" s="402"/>
      <c r="I5" s="403"/>
      <c r="J5" s="402"/>
      <c r="K5" s="402"/>
      <c r="L5" s="402"/>
      <c r="M5" s="402"/>
      <c r="N5" s="403" t="str">
        <f>"　　"&amp;VLOOKUP(記入シート!E5,記入シート!P57:T59,3,FALSE)</f>
        <v>　　収支予算書</v>
      </c>
    </row>
    <row r="6" spans="1:32" ht="20.149999999999999" customHeight="1">
      <c r="A6" s="399"/>
      <c r="B6" s="403"/>
      <c r="C6" s="406"/>
      <c r="D6" s="406"/>
      <c r="E6" s="406"/>
      <c r="F6" s="406"/>
      <c r="G6" s="403"/>
      <c r="H6" s="403"/>
      <c r="I6" s="422"/>
      <c r="J6" s="403"/>
      <c r="K6" s="403"/>
      <c r="L6" s="403"/>
      <c r="M6" s="429"/>
      <c r="N6" s="429"/>
      <c r="O6" s="429"/>
      <c r="P6" s="429"/>
      <c r="Q6" s="429"/>
      <c r="R6" s="429"/>
    </row>
    <row r="7" spans="1:32" ht="20.149999999999999" customHeight="1">
      <c r="A7" s="399"/>
      <c r="C7" s="405" t="s">
        <v>145</v>
      </c>
      <c r="F7" s="416"/>
      <c r="G7" s="416"/>
      <c r="J7" s="416"/>
      <c r="K7" s="402"/>
      <c r="L7" s="402"/>
      <c r="M7" s="402"/>
      <c r="N7" s="402"/>
      <c r="O7" s="402"/>
      <c r="P7" s="402"/>
      <c r="Q7" s="402"/>
    </row>
    <row r="8" spans="1:32" ht="20.149999999999999" customHeight="1">
      <c r="C8" s="444"/>
      <c r="D8" s="454"/>
      <c r="E8" s="454"/>
      <c r="F8" s="454"/>
      <c r="G8" s="444"/>
      <c r="H8" s="454"/>
      <c r="I8" s="454"/>
      <c r="J8" s="454"/>
      <c r="K8" s="487"/>
      <c r="L8" s="444"/>
      <c r="M8" s="495"/>
      <c r="N8" s="495"/>
      <c r="O8" s="487"/>
      <c r="P8" s="451" t="s">
        <v>207</v>
      </c>
      <c r="Q8" s="462"/>
      <c r="R8" s="462"/>
      <c r="S8" s="462"/>
      <c r="T8" s="462"/>
      <c r="U8" s="467"/>
      <c r="V8" s="452" t="s">
        <v>155</v>
      </c>
      <c r="W8" s="468"/>
    </row>
    <row r="9" spans="1:32" ht="20.149999999999999" customHeight="1">
      <c r="C9" s="445" t="s">
        <v>193</v>
      </c>
      <c r="D9" s="455"/>
      <c r="E9" s="455"/>
      <c r="F9" s="465"/>
      <c r="G9" s="445" t="str">
        <f>VLOOKUP(記入シート!E5,記入シート!P57:T59,5,FALSE)</f>
        <v>予算額</v>
      </c>
      <c r="H9" s="455"/>
      <c r="I9" s="455"/>
      <c r="J9" s="455"/>
      <c r="K9" s="465"/>
      <c r="L9" s="445" t="s">
        <v>249</v>
      </c>
      <c r="M9" s="455"/>
      <c r="N9" s="455"/>
      <c r="O9" s="465"/>
      <c r="P9" s="452" t="s">
        <v>151</v>
      </c>
      <c r="Q9" s="463"/>
      <c r="R9" s="468"/>
      <c r="S9" s="452" t="s">
        <v>152</v>
      </c>
      <c r="T9" s="463"/>
      <c r="U9" s="468"/>
      <c r="V9" s="445"/>
      <c r="W9" s="465"/>
    </row>
    <row r="10" spans="1:32" ht="19.5" customHeight="1">
      <c r="C10" s="446"/>
      <c r="D10" s="456"/>
      <c r="E10" s="456"/>
      <c r="F10" s="461"/>
      <c r="G10" s="450"/>
      <c r="H10" s="475"/>
      <c r="I10" s="482"/>
      <c r="J10" s="485"/>
      <c r="K10" s="488"/>
      <c r="L10" s="493"/>
      <c r="M10" s="461"/>
      <c r="N10" s="461"/>
      <c r="O10" s="488"/>
      <c r="P10" s="453"/>
      <c r="Q10" s="464"/>
      <c r="R10" s="469"/>
      <c r="S10" s="453"/>
      <c r="T10" s="464"/>
      <c r="U10" s="469"/>
      <c r="V10" s="453"/>
      <c r="W10" s="469"/>
    </row>
    <row r="11" spans="1:32" ht="25.5" customHeight="1">
      <c r="C11" s="447"/>
      <c r="D11" s="457"/>
      <c r="E11" s="457"/>
      <c r="F11" s="454"/>
      <c r="G11" s="444"/>
      <c r="H11" s="476"/>
      <c r="I11" s="483"/>
      <c r="J11" s="486"/>
      <c r="K11" s="487"/>
      <c r="L11" s="444"/>
      <c r="M11" s="454"/>
      <c r="N11" s="454"/>
      <c r="O11" s="487"/>
      <c r="P11" s="444"/>
      <c r="Q11" s="454"/>
      <c r="R11" s="487"/>
      <c r="S11" s="444"/>
      <c r="T11" s="454"/>
      <c r="U11" s="487"/>
      <c r="V11" s="444"/>
      <c r="W11" s="487"/>
    </row>
    <row r="12" spans="1:32" ht="19.5" customHeight="1">
      <c r="C12" s="448" t="s">
        <v>8</v>
      </c>
      <c r="D12" s="458"/>
      <c r="E12" s="458"/>
      <c r="F12" s="458"/>
      <c r="G12" s="470">
        <f>IF(記入シート!E5=記入シート!O4,記入シート!F59,IF(記入シート!E5=記入シート!O5,記入シート!G59,記入シート!E59))</f>
        <v>400000</v>
      </c>
      <c r="H12" s="419"/>
      <c r="I12" s="419"/>
      <c r="J12" s="419"/>
      <c r="K12" s="489" t="s">
        <v>114</v>
      </c>
      <c r="L12" s="474" t="str">
        <f>IF(記入シート!E5="実績報告",IF(記入シート!G69="",記入シート!E59,記入シート!G59),IF(記入シート!E5="変更承認申請",記入シート!E59,""))</f>
        <v/>
      </c>
      <c r="M12" s="496"/>
      <c r="N12" s="496"/>
      <c r="O12" s="489" t="s">
        <v>220</v>
      </c>
      <c r="P12" s="499">
        <f>IF(ISERROR(IF(G12-L12&gt;0,G12-L12,0)),0,IF(G12-L12&gt;0,G12-L12,0))</f>
        <v>0</v>
      </c>
      <c r="Q12" s="502"/>
      <c r="R12" s="489" t="s">
        <v>114</v>
      </c>
      <c r="S12" s="504">
        <f>IF(ISERROR(IF(G12-L12&lt;0,G12-L12,0)),0,IF(G12-L12&lt;0,G12-L12,0))</f>
        <v>0</v>
      </c>
      <c r="T12" s="507"/>
      <c r="U12" s="489" t="s">
        <v>114</v>
      </c>
      <c r="V12" s="509"/>
      <c r="W12" s="511"/>
      <c r="X12" s="414"/>
      <c r="Y12" s="414"/>
      <c r="Z12" s="414"/>
      <c r="AA12" s="414"/>
      <c r="AB12" s="414"/>
      <c r="AC12" s="414"/>
      <c r="AD12" s="414"/>
      <c r="AE12" s="414"/>
      <c r="AF12" s="414"/>
    </row>
    <row r="13" spans="1:32" ht="19.5" customHeight="1">
      <c r="C13" s="445" t="s">
        <v>407</v>
      </c>
      <c r="D13" s="403"/>
      <c r="E13" s="403"/>
      <c r="F13" s="413"/>
      <c r="G13" s="470"/>
      <c r="H13" s="477"/>
      <c r="I13" s="477"/>
      <c r="J13" s="477"/>
      <c r="K13" s="489"/>
      <c r="L13" s="474"/>
      <c r="M13" s="496"/>
      <c r="N13" s="496"/>
      <c r="O13" s="489"/>
      <c r="P13" s="499"/>
      <c r="Q13" s="502"/>
      <c r="R13" s="489"/>
      <c r="S13" s="504"/>
      <c r="T13" s="507"/>
      <c r="U13" s="489"/>
      <c r="V13" s="509"/>
      <c r="W13" s="511"/>
      <c r="X13" s="414"/>
      <c r="Y13" s="414"/>
      <c r="Z13" s="414"/>
      <c r="AA13" s="414"/>
      <c r="AB13" s="414"/>
      <c r="AC13" s="414"/>
      <c r="AD13" s="414"/>
      <c r="AE13" s="414"/>
      <c r="AF13" s="414"/>
    </row>
    <row r="14" spans="1:32" ht="19.5" customHeight="1">
      <c r="C14" s="449" t="str">
        <f>IF(事業計画書等!C16="",Y14,Z14)</f>
        <v/>
      </c>
      <c r="D14" s="459"/>
      <c r="E14" s="459"/>
      <c r="F14" s="466"/>
      <c r="G14" s="470">
        <f>IF(記入シート!E5=記入シート!O4,記入シート!F63,IF(記入シート!E5=記入シート!O5,記入シート!F63,記入シート!E63))</f>
        <v>400000</v>
      </c>
      <c r="H14" s="419"/>
      <c r="I14" s="419"/>
      <c r="J14" s="419"/>
      <c r="K14" s="489" t="s">
        <v>114</v>
      </c>
      <c r="L14" s="474" t="str">
        <f>IF(記入シート!E5="実績報告",IF(記入シート!G69="",記入シート!E63,記入シート!G63),IF(記入シート!E5="変更承認申請",記入シート!E63,""))</f>
        <v/>
      </c>
      <c r="M14" s="497"/>
      <c r="N14" s="497"/>
      <c r="O14" s="489" t="s">
        <v>114</v>
      </c>
      <c r="P14" s="499">
        <f>IF(ISERROR(IF(G14-L14&gt;0,G14-L14,0)),0,IF(G14-L14&gt;0,G14-L14,0))</f>
        <v>0</v>
      </c>
      <c r="Q14" s="409"/>
      <c r="R14" s="489" t="s">
        <v>114</v>
      </c>
      <c r="S14" s="504">
        <f>IF(ISERROR(IF(G14-L14&lt;0,G14-L14,0)),0,IF(G14-L14&lt;0,G14-L14,0))</f>
        <v>0</v>
      </c>
      <c r="T14" s="506"/>
      <c r="U14" s="489" t="s">
        <v>114</v>
      </c>
      <c r="V14" s="509"/>
      <c r="W14" s="511"/>
      <c r="X14" s="414"/>
      <c r="Y14" s="414" t="str">
        <f>IF(記入シート!F27="○",対象事業選択リスト!N10,IF(記入シート!F26="○",対象事業選択リスト!N9,""))</f>
        <v/>
      </c>
      <c r="Z14" s="414" t="str">
        <f>IF(記入シート!G27="○",対象事業選択リスト!N10,IF(記入シート!G26="○",対象事業選択リスト!N9,""))</f>
        <v/>
      </c>
      <c r="AA14" s="414"/>
      <c r="AB14" s="414"/>
      <c r="AC14" s="414"/>
      <c r="AD14" s="414"/>
      <c r="AE14" s="414"/>
      <c r="AF14" s="414"/>
    </row>
    <row r="15" spans="1:32" ht="19.5" customHeight="1">
      <c r="C15" s="449" t="str">
        <f>IF(記入シート!G71&gt;0,記入シート!N53,IF(記入シート!F71&gt;0,記入シート!N53,IF(記入シート!E71&gt;0,記入シート!N53,"")))</f>
        <v/>
      </c>
      <c r="D15" s="459"/>
      <c r="E15" s="459"/>
      <c r="F15" s="466"/>
      <c r="G15" s="470">
        <f>IF(記入シート!E5=記入シート!O4,記入シート!F64,IF(記入シート!E5=記入シート!O5,記入シート!G64,記入シート!E64))</f>
        <v>0</v>
      </c>
      <c r="H15" s="419"/>
      <c r="I15" s="419"/>
      <c r="J15" s="419"/>
      <c r="K15" s="489" t="s">
        <v>114</v>
      </c>
      <c r="L15" s="474" t="str">
        <f>IF(記入シート!E5="実績報告",IF(記入シート!G69="",記入シート!E64,記入シート!G64),IF(記入シート!E5="変更承認申請",記入シート!E64,""))</f>
        <v/>
      </c>
      <c r="M15" s="497"/>
      <c r="N15" s="497"/>
      <c r="O15" s="489" t="s">
        <v>114</v>
      </c>
      <c r="P15" s="499">
        <f>IF(ISERROR(IF(G15-L15&gt;0,G15-L15,0)),0,IF(G15-L15&gt;0,G15-L15,0))</f>
        <v>0</v>
      </c>
      <c r="Q15" s="409"/>
      <c r="R15" s="489" t="s">
        <v>114</v>
      </c>
      <c r="S15" s="504">
        <f>IF(ISERROR(IF(G15-L15&lt;0,G15-L15,0)),0,IF(G15-L15&lt;0,G15-L15,0))</f>
        <v>0</v>
      </c>
      <c r="T15" s="506"/>
      <c r="U15" s="489" t="s">
        <v>114</v>
      </c>
      <c r="V15" s="509"/>
      <c r="W15" s="511"/>
      <c r="X15" s="414"/>
      <c r="Y15" s="414"/>
      <c r="Z15" s="414"/>
      <c r="AA15" s="414"/>
      <c r="AB15" s="414"/>
      <c r="AC15" s="414"/>
      <c r="AD15" s="414"/>
      <c r="AE15" s="414"/>
      <c r="AF15" s="414"/>
    </row>
    <row r="16" spans="1:32" ht="19.5" customHeight="1">
      <c r="C16" s="449" t="str">
        <f>IF(記入シート!G71&gt;0,記入シート!N54,IF(記入シート!F71&gt;0,記入シート!N54,IF(記入シート!E71&gt;0,記入シート!N54,"")))</f>
        <v/>
      </c>
      <c r="D16" s="459"/>
      <c r="E16" s="459"/>
      <c r="F16" s="466"/>
      <c r="G16" s="470">
        <f>IF(記入シート!E5=記入シート!O4,記入シート!F65,IF(記入シート!E5=記入シート!O5,記入シート!G65,記入シート!E65))</f>
        <v>0</v>
      </c>
      <c r="H16" s="419"/>
      <c r="I16" s="419"/>
      <c r="J16" s="419"/>
      <c r="K16" s="489" t="s">
        <v>114</v>
      </c>
      <c r="L16" s="474" t="str">
        <f>IF(記入シート!E5="実績報告",IF(記入シート!G69="",記入シート!E65,記入シート!G65),IF(記入シート!E5="変更承認申請",記入シート!E65,""))</f>
        <v/>
      </c>
      <c r="M16" s="497"/>
      <c r="N16" s="497"/>
      <c r="O16" s="489" t="s">
        <v>114</v>
      </c>
      <c r="P16" s="499">
        <f>IF(ISERROR(IF(G16-L16&gt;0,G16-L16,0)),0,IF(G16-L16&gt;0,G16-L16,0))</f>
        <v>0</v>
      </c>
      <c r="Q16" s="409"/>
      <c r="R16" s="489" t="s">
        <v>114</v>
      </c>
      <c r="S16" s="504">
        <f>IF(ISERROR(IF(G16-L16&lt;0,G16-L16,0)),0,IF(G16-L16&lt;0,G16-L16,0))</f>
        <v>0</v>
      </c>
      <c r="T16" s="506"/>
      <c r="U16" s="489" t="s">
        <v>114</v>
      </c>
      <c r="V16" s="509"/>
      <c r="W16" s="511"/>
      <c r="X16" s="414"/>
      <c r="Y16" s="414"/>
      <c r="Z16" s="414"/>
      <c r="AA16" s="414"/>
      <c r="AB16" s="414"/>
      <c r="AC16" s="414"/>
      <c r="AD16" s="414"/>
      <c r="AE16" s="414"/>
      <c r="AF16" s="414"/>
    </row>
    <row r="17" spans="3:28" ht="20.25" customHeight="1">
      <c r="C17" s="448"/>
      <c r="D17" s="460"/>
      <c r="E17" s="460"/>
      <c r="F17" s="460"/>
      <c r="G17" s="471"/>
      <c r="H17" s="478"/>
      <c r="I17" s="478"/>
      <c r="J17" s="478"/>
      <c r="K17" s="489"/>
      <c r="L17" s="471"/>
      <c r="M17" s="478"/>
      <c r="N17" s="478"/>
      <c r="O17" s="489"/>
      <c r="P17" s="500"/>
      <c r="Q17" s="478"/>
      <c r="R17" s="489"/>
      <c r="S17" s="504"/>
      <c r="T17" s="507"/>
      <c r="U17" s="489"/>
      <c r="V17" s="448"/>
      <c r="W17" s="512"/>
    </row>
    <row r="18" spans="3:28" ht="20.149999999999999" customHeight="1">
      <c r="C18" s="448" t="s">
        <v>59</v>
      </c>
      <c r="D18" s="455"/>
      <c r="E18" s="455"/>
      <c r="F18" s="455"/>
      <c r="G18" s="470">
        <f>IF(記入シート!E5=記入シート!O4,記入シート!F66,IF(記入シート!E5=記入シート!O5,記入シート!G66,記入シート!E66))</f>
        <v>-400000</v>
      </c>
      <c r="H18" s="419"/>
      <c r="I18" s="419"/>
      <c r="J18" s="419"/>
      <c r="K18" s="489" t="s">
        <v>114</v>
      </c>
      <c r="L18" s="470" t="str">
        <f>IF(記入シート!E5=記入シート!O4,IF(記入シート!G69="",記入シート!E66,記入シート!G66),IF(記入シート!E5=記入シート!O3,"",記入シート!E66))</f>
        <v/>
      </c>
      <c r="M18" s="419"/>
      <c r="N18" s="419"/>
      <c r="O18" s="489" t="s">
        <v>220</v>
      </c>
      <c r="P18" s="499">
        <f>IF(ISERROR(IF(G18-L18&gt;0,G18-L18,0)),0,IF(G18-L18&gt;0,G18-L18,0))</f>
        <v>0</v>
      </c>
      <c r="Q18" s="502"/>
      <c r="R18" s="489" t="s">
        <v>114</v>
      </c>
      <c r="S18" s="504">
        <f>IF(ISERROR(IF(G18-L18&lt;0,G18-L18,0)),0,IF(G18-L18&lt;0,G18-L18,0))</f>
        <v>0</v>
      </c>
      <c r="T18" s="507"/>
      <c r="U18" s="489" t="s">
        <v>114</v>
      </c>
      <c r="V18" s="445"/>
      <c r="W18" s="465"/>
    </row>
    <row r="19" spans="3:28" ht="33.75" customHeight="1">
      <c r="C19" s="450"/>
      <c r="D19" s="461"/>
      <c r="E19" s="461"/>
      <c r="F19" s="461"/>
      <c r="G19" s="472"/>
      <c r="H19" s="479"/>
      <c r="I19" s="484"/>
      <c r="J19" s="484"/>
      <c r="K19" s="490"/>
      <c r="L19" s="494"/>
      <c r="M19" s="484"/>
      <c r="N19" s="484"/>
      <c r="O19" s="490"/>
      <c r="P19" s="500"/>
      <c r="Q19" s="484"/>
      <c r="R19" s="490"/>
      <c r="S19" s="504"/>
      <c r="T19" s="507"/>
      <c r="U19" s="490"/>
      <c r="V19" s="450"/>
      <c r="W19" s="488"/>
    </row>
    <row r="20" spans="3:28" ht="20.149999999999999" customHeight="1">
      <c r="C20" s="451" t="s">
        <v>34</v>
      </c>
      <c r="D20" s="462"/>
      <c r="E20" s="462"/>
      <c r="F20" s="467"/>
      <c r="G20" s="473">
        <f>IF(記入シート!E5=記入シート!O4,記入シート!F67,IF(記入シート!E5=記入シート!O5,記入シート!G67,記入シート!E67))</f>
        <v>0</v>
      </c>
      <c r="H20" s="480"/>
      <c r="I20" s="480"/>
      <c r="J20" s="480"/>
      <c r="K20" s="491" t="s">
        <v>114</v>
      </c>
      <c r="L20" s="473" t="str">
        <f>IF(記入シート!E5=記入シート!O4,IF(記入シート!G69="",記入シート!E67,記入シート!G67),IF(記入シート!E5=記入シート!O3,"",記入シート!E67))</f>
        <v/>
      </c>
      <c r="M20" s="498"/>
      <c r="N20" s="498"/>
      <c r="O20" s="491" t="s">
        <v>114</v>
      </c>
      <c r="P20" s="501">
        <f>IF(P12+P18=0,0,P12+P18)</f>
        <v>0</v>
      </c>
      <c r="Q20" s="503"/>
      <c r="R20" s="491" t="s">
        <v>114</v>
      </c>
      <c r="S20" s="505">
        <f>IF(S12+S18=0,0,S12+S18)</f>
        <v>0</v>
      </c>
      <c r="T20" s="508"/>
      <c r="U20" s="491" t="s">
        <v>114</v>
      </c>
      <c r="V20" s="510"/>
      <c r="W20" s="513"/>
      <c r="AB20" s="514"/>
    </row>
    <row r="21" spans="3:28" ht="20.149999999999999" customHeight="1">
      <c r="C21" s="405"/>
      <c r="H21" s="402"/>
      <c r="I21" s="402"/>
      <c r="J21" s="402"/>
      <c r="K21" s="402"/>
      <c r="L21" s="402"/>
      <c r="M21" s="402"/>
      <c r="N21" s="402"/>
      <c r="O21" s="402"/>
      <c r="P21" s="402"/>
      <c r="Q21" s="402"/>
      <c r="R21" s="402"/>
      <c r="S21" s="402"/>
    </row>
    <row r="22" spans="3:28" ht="20.149999999999999" customHeight="1">
      <c r="C22" s="410"/>
      <c r="H22" s="421"/>
      <c r="I22" s="421"/>
      <c r="J22" s="421"/>
    </row>
    <row r="23" spans="3:28" ht="20.149999999999999" customHeight="1">
      <c r="C23" s="411" t="s">
        <v>157</v>
      </c>
      <c r="J23" s="414"/>
      <c r="K23" s="414"/>
      <c r="L23" s="414"/>
      <c r="M23" s="414"/>
    </row>
    <row r="24" spans="3:28" ht="20.149999999999999" customHeight="1">
      <c r="C24" s="452" t="s">
        <v>193</v>
      </c>
      <c r="D24" s="463"/>
      <c r="E24" s="463"/>
      <c r="F24" s="468"/>
      <c r="G24" s="444"/>
      <c r="H24" s="454"/>
      <c r="I24" s="454"/>
      <c r="J24" s="454"/>
      <c r="K24" s="487"/>
      <c r="L24" s="444"/>
      <c r="M24" s="495"/>
      <c r="N24" s="495"/>
      <c r="O24" s="487"/>
      <c r="P24" s="451" t="s">
        <v>125</v>
      </c>
      <c r="Q24" s="462"/>
      <c r="R24" s="462"/>
      <c r="S24" s="462"/>
      <c r="T24" s="462"/>
      <c r="U24" s="467"/>
      <c r="V24" s="452" t="s">
        <v>155</v>
      </c>
      <c r="W24" s="468"/>
    </row>
    <row r="25" spans="3:28" ht="20.149999999999999" customHeight="1">
      <c r="C25" s="445"/>
      <c r="D25" s="455"/>
      <c r="E25" s="455"/>
      <c r="F25" s="465"/>
      <c r="G25" s="445" t="str">
        <f>VLOOKUP(記入シート!E5,記入シート!P57:T59,5,FALSE)</f>
        <v>予算額</v>
      </c>
      <c r="H25" s="455"/>
      <c r="I25" s="455"/>
      <c r="J25" s="455"/>
      <c r="K25" s="465"/>
      <c r="L25" s="445" t="s">
        <v>249</v>
      </c>
      <c r="M25" s="455"/>
      <c r="N25" s="455"/>
      <c r="O25" s="465"/>
      <c r="P25" s="452" t="s">
        <v>151</v>
      </c>
      <c r="Q25" s="463"/>
      <c r="R25" s="468"/>
      <c r="S25" s="452" t="s">
        <v>152</v>
      </c>
      <c r="T25" s="463"/>
      <c r="U25" s="468"/>
      <c r="V25" s="445"/>
      <c r="W25" s="465"/>
    </row>
    <row r="26" spans="3:28" ht="20.149999999999999" customHeight="1">
      <c r="C26" s="453"/>
      <c r="D26" s="464"/>
      <c r="E26" s="464"/>
      <c r="F26" s="469"/>
      <c r="G26" s="450"/>
      <c r="H26" s="475"/>
      <c r="I26" s="482"/>
      <c r="J26" s="485"/>
      <c r="K26" s="488"/>
      <c r="L26" s="493"/>
      <c r="M26" s="461"/>
      <c r="N26" s="461"/>
      <c r="O26" s="488"/>
      <c r="P26" s="453"/>
      <c r="Q26" s="464"/>
      <c r="R26" s="469"/>
      <c r="S26" s="453"/>
      <c r="T26" s="464"/>
      <c r="U26" s="469"/>
      <c r="V26" s="453"/>
      <c r="W26" s="469"/>
    </row>
    <row r="27" spans="3:28" ht="27.75" customHeight="1">
      <c r="C27" s="447"/>
      <c r="D27" s="457"/>
      <c r="E27" s="457"/>
      <c r="F27" s="454"/>
      <c r="G27" s="444"/>
      <c r="H27" s="476"/>
      <c r="I27" s="483"/>
      <c r="J27" s="486"/>
      <c r="K27" s="487"/>
      <c r="L27" s="444"/>
      <c r="M27" s="454"/>
      <c r="N27" s="454"/>
      <c r="O27" s="487"/>
      <c r="P27" s="444"/>
      <c r="Q27" s="454"/>
      <c r="R27" s="487"/>
      <c r="S27" s="444"/>
      <c r="T27" s="454"/>
      <c r="U27" s="487"/>
      <c r="V27" s="444"/>
      <c r="W27" s="487"/>
    </row>
    <row r="28" spans="3:28" ht="20.149999999999999" customHeight="1">
      <c r="C28" s="448" t="s">
        <v>67</v>
      </c>
      <c r="D28" s="458"/>
      <c r="E28" s="458"/>
      <c r="F28" s="458"/>
      <c r="G28" s="474">
        <f>IF(記入シート!E5=記入シート!O4,記入シート!F67,IF(記入シート!E5=記入シート!O5,記入シート!G67,記入シート!E67))</f>
        <v>0</v>
      </c>
      <c r="H28" s="481"/>
      <c r="I28" s="481"/>
      <c r="J28" s="481"/>
      <c r="K28" s="492" t="s">
        <v>114</v>
      </c>
      <c r="L28" s="474" t="str">
        <f>IF(記入シート!E5=記入シート!O4,IF(記入シート!G69="",記入シート!E67,記入シート!G67),IF(記入シート!E5=記入シート!O3,"",記入シート!E67))</f>
        <v/>
      </c>
      <c r="M28" s="496"/>
      <c r="N28" s="496"/>
      <c r="O28" s="492" t="s">
        <v>114</v>
      </c>
      <c r="P28" s="499">
        <f>IF(ISERROR(IF(G28-L28&gt;0,G28-L28,0)),0,IF(G28-L28&gt;0,G28-L28,0))</f>
        <v>0</v>
      </c>
      <c r="Q28" s="502"/>
      <c r="R28" s="492" t="s">
        <v>114</v>
      </c>
      <c r="S28" s="504">
        <f>IF(ISERROR(IF(G28-L28&lt;0,G28-L28,0)),0,IF(G28-L28&lt;0,G28-L28,0))</f>
        <v>0</v>
      </c>
      <c r="T28" s="507"/>
      <c r="U28" s="492" t="s">
        <v>114</v>
      </c>
      <c r="V28" s="509"/>
      <c r="W28" s="511"/>
    </row>
    <row r="29" spans="3:28" ht="20.149999999999999" customHeight="1">
      <c r="C29" s="450"/>
      <c r="D29" s="461"/>
      <c r="E29" s="461"/>
      <c r="F29" s="461"/>
      <c r="G29" s="472"/>
      <c r="H29" s="479"/>
      <c r="I29" s="484"/>
      <c r="J29" s="484"/>
      <c r="K29" s="469"/>
      <c r="L29" s="494"/>
      <c r="M29" s="484"/>
      <c r="N29" s="484"/>
      <c r="O29" s="469"/>
      <c r="P29" s="494"/>
      <c r="Q29" s="484"/>
      <c r="R29" s="469"/>
      <c r="S29" s="494"/>
      <c r="T29" s="484"/>
      <c r="U29" s="469"/>
      <c r="V29" s="450"/>
      <c r="W29" s="488"/>
    </row>
    <row r="30" spans="3:28" ht="20.149999999999999" customHeight="1">
      <c r="C30" s="451" t="s">
        <v>34</v>
      </c>
      <c r="D30" s="462"/>
      <c r="E30" s="462"/>
      <c r="F30" s="467"/>
      <c r="G30" s="473">
        <f>IF(記入シート!E5=記入シート!O4,記入シート!F67,IF(記入シート!E5=記入シート!O5,記入シート!G67,記入シート!E67))</f>
        <v>0</v>
      </c>
      <c r="H30" s="480"/>
      <c r="I30" s="480"/>
      <c r="J30" s="480"/>
      <c r="K30" s="467" t="s">
        <v>114</v>
      </c>
      <c r="L30" s="473" t="str">
        <f>IF(記入シート!E5=記入シート!O4,IF(記入シート!G69="",記入シート!E67,記入シート!G67),IF(記入シート!E5=記入シート!O3,"",記入シート!E67))</f>
        <v/>
      </c>
      <c r="M30" s="498"/>
      <c r="N30" s="498"/>
      <c r="O30" s="467" t="s">
        <v>114</v>
      </c>
      <c r="P30" s="501">
        <f>IF(ISERROR(IF(G30-L30&gt;0,G30-L30,0)),0,IF(G30-L30&gt;0,G30-L30,0))</f>
        <v>0</v>
      </c>
      <c r="Q30" s="503"/>
      <c r="R30" s="467" t="s">
        <v>114</v>
      </c>
      <c r="S30" s="505">
        <f>IF(ISERROR(IF(G30-L30&lt;0,G30-L30,0)),0,IF(G30-L30&lt;0,G30-L30,0))</f>
        <v>0</v>
      </c>
      <c r="T30" s="508"/>
      <c r="U30" s="467" t="s">
        <v>114</v>
      </c>
      <c r="V30" s="510"/>
      <c r="W30" s="513"/>
    </row>
    <row r="31" spans="3:28" ht="20.149999999999999" customHeight="1">
      <c r="C31" s="414" t="s">
        <v>196</v>
      </c>
    </row>
    <row r="32" spans="3:28" ht="20.149999999999999" customHeight="1">
      <c r="C32" s="414" t="s">
        <v>18</v>
      </c>
    </row>
    <row r="33" ht="20.149999999999999" customHeight="1"/>
    <row r="34" ht="20.149999999999999" customHeight="1"/>
    <row r="35" ht="20.149999999999999" customHeight="1"/>
    <row r="36" ht="20.149999999999999" customHeight="1"/>
    <row r="37" ht="20.149999999999999" customHeight="1"/>
    <row r="38" ht="20.149999999999999" customHeight="1"/>
    <row r="39" ht="20.149999999999999" customHeight="1"/>
    <row r="40" ht="27.75" customHeight="1"/>
  </sheetData>
  <sheetProtection password="83E8" sheet="1" objects="1" scenarios="1"/>
  <mergeCells count="54">
    <mergeCell ref="P8:U8"/>
    <mergeCell ref="C9:F9"/>
    <mergeCell ref="G9:K9"/>
    <mergeCell ref="L9:O9"/>
    <mergeCell ref="G12:J12"/>
    <mergeCell ref="L12:N12"/>
    <mergeCell ref="P12:Q12"/>
    <mergeCell ref="S12:T12"/>
    <mergeCell ref="C13:D13"/>
    <mergeCell ref="C14:F14"/>
    <mergeCell ref="G14:J14"/>
    <mergeCell ref="L14:N14"/>
    <mergeCell ref="P14:Q14"/>
    <mergeCell ref="S14:T14"/>
    <mergeCell ref="C15:F15"/>
    <mergeCell ref="G15:J15"/>
    <mergeCell ref="L15:N15"/>
    <mergeCell ref="P15:Q15"/>
    <mergeCell ref="S15:T15"/>
    <mergeCell ref="C16:F16"/>
    <mergeCell ref="G16:J16"/>
    <mergeCell ref="L16:N16"/>
    <mergeCell ref="P16:Q16"/>
    <mergeCell ref="S16:T16"/>
    <mergeCell ref="S17:T17"/>
    <mergeCell ref="G18:J18"/>
    <mergeCell ref="L18:N18"/>
    <mergeCell ref="P18:Q18"/>
    <mergeCell ref="S18:T18"/>
    <mergeCell ref="S19:T19"/>
    <mergeCell ref="C20:F20"/>
    <mergeCell ref="G20:J20"/>
    <mergeCell ref="L20:N20"/>
    <mergeCell ref="P20:Q20"/>
    <mergeCell ref="S20:T20"/>
    <mergeCell ref="P24:U24"/>
    <mergeCell ref="G25:K25"/>
    <mergeCell ref="L25:O25"/>
    <mergeCell ref="G28:J28"/>
    <mergeCell ref="L28:N28"/>
    <mergeCell ref="P28:Q28"/>
    <mergeCell ref="S28:T28"/>
    <mergeCell ref="C30:F30"/>
    <mergeCell ref="G30:J30"/>
    <mergeCell ref="L30:N30"/>
    <mergeCell ref="P30:Q30"/>
    <mergeCell ref="S30:T30"/>
    <mergeCell ref="V8:W10"/>
    <mergeCell ref="P9:R10"/>
    <mergeCell ref="S9:U10"/>
    <mergeCell ref="C24:F26"/>
    <mergeCell ref="V24:W26"/>
    <mergeCell ref="P25:R26"/>
    <mergeCell ref="S25:U26"/>
  </mergeCells>
  <phoneticPr fontId="3"/>
  <pageMargins left="0.56000000000000005" right="0.47" top="1" bottom="1" header="0.51200000000000001" footer="0.51200000000000001"/>
  <pageSetup paperSize="9" fitToWidth="1" fitToHeight="1" orientation="portrait" usePrinterDefaults="1"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id="{7759C179-2073-4FEA-AEB7-F163AA7ACD59}">
            <xm:f>記入シート!$E$5="交付申請"</xm:f>
            <x14:dxf>
              <font>
                <color theme="0"/>
              </font>
              <fill>
                <patternFill patternType="none">
                  <bgColor auto="1"/>
                </patternFill>
              </fill>
            </x14:dxf>
          </x14:cfRule>
          <xm:sqref>P12:Q20 P28:Q30 S12:T20 S28:T30</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0"/>
  </sheetPr>
  <dimension ref="A1:BJ39"/>
  <sheetViews>
    <sheetView showZeros="0" view="pageBreakPreview" zoomScale="85" zoomScaleNormal="70" zoomScaleSheetLayoutView="85" workbookViewId="0"/>
  </sheetViews>
  <sheetFormatPr defaultColWidth="9" defaultRowHeight="14.25"/>
  <cols>
    <col min="1" max="1" width="9" style="397" bestFit="1" customWidth="0"/>
    <col min="2" max="2" width="4" style="397" customWidth="1"/>
    <col min="3" max="3" width="7.25" style="397" customWidth="1"/>
    <col min="4" max="4" width="3.08203125" style="397" customWidth="1"/>
    <col min="5" max="5" width="4.33203125" style="397" customWidth="1"/>
    <col min="6" max="6" width="3.25" style="397" customWidth="1"/>
    <col min="7" max="11" width="3.58203125" style="397" customWidth="1"/>
    <col min="12" max="12" width="7.75" style="397" customWidth="1"/>
    <col min="13" max="13" width="3.58203125" style="397" customWidth="1"/>
    <col min="14" max="14" width="4.83203125" style="397" customWidth="1"/>
    <col min="15" max="15" width="3.58203125" style="397" customWidth="1"/>
    <col min="16" max="16" width="5.83203125" style="397" customWidth="1"/>
    <col min="17" max="18" width="3.58203125" style="397" customWidth="1"/>
    <col min="19" max="19" width="4.25" style="397" customWidth="1"/>
    <col min="20" max="20" width="3.08203125" style="397" customWidth="1"/>
    <col min="21" max="21" width="3.83203125" style="397" customWidth="1"/>
    <col min="22" max="22" width="3.58203125" style="397" customWidth="1"/>
    <col min="23" max="23" width="5.25" style="397" customWidth="1"/>
    <col min="24" max="30" width="3.58203125" style="397" customWidth="1"/>
    <col min="31" max="31" width="30.75" style="397" hidden="1" bestFit="1" customWidth="1"/>
    <col min="32" max="32" width="26.625" style="397" hidden="1" customWidth="1"/>
    <col min="33" max="16384" width="9" style="397"/>
  </cols>
  <sheetData>
    <row r="1" spans="1:62" ht="20.149999999999999" customHeight="1">
      <c r="A1" s="6"/>
      <c r="B1" s="515" t="s">
        <v>117</v>
      </c>
      <c r="C1" s="517"/>
      <c r="D1" s="517"/>
      <c r="E1" s="517"/>
      <c r="J1" s="611"/>
      <c r="K1" s="611"/>
      <c r="L1" s="611"/>
      <c r="M1" s="611"/>
      <c r="N1" s="622"/>
      <c r="O1" s="622"/>
    </row>
    <row r="2" spans="1:62" ht="15" customHeight="1">
      <c r="A2" s="6"/>
      <c r="B2" s="516"/>
      <c r="C2" s="516"/>
      <c r="D2" s="516"/>
      <c r="E2" s="516"/>
      <c r="G2" s="434"/>
      <c r="J2" s="612"/>
      <c r="K2" s="613"/>
      <c r="L2" s="613"/>
      <c r="M2" s="613"/>
      <c r="N2" s="613"/>
      <c r="O2" s="613"/>
      <c r="P2" s="613"/>
    </row>
    <row r="3" spans="1:62" ht="20.149999999999999" customHeight="1">
      <c r="B3" s="517"/>
      <c r="C3" s="517"/>
      <c r="D3" s="517"/>
      <c r="E3" s="517"/>
      <c r="F3" s="517"/>
      <c r="G3" s="434"/>
      <c r="H3" s="517"/>
      <c r="I3" s="517"/>
      <c r="J3" s="517"/>
      <c r="K3" s="517"/>
      <c r="L3" s="434" t="str">
        <f>"　"&amp;VLOOKUP(記入シート!E5,記入シート!P57:T59,4,FALSE)</f>
        <v>　工事（購入）内容等計画書</v>
      </c>
    </row>
    <row r="4" spans="1:62" ht="15" customHeight="1">
      <c r="A4" s="399"/>
      <c r="B4" s="518"/>
      <c r="C4" s="518"/>
      <c r="D4" s="518"/>
      <c r="E4" s="434"/>
      <c r="F4" s="434"/>
      <c r="G4" s="594"/>
      <c r="H4" s="434"/>
      <c r="I4" s="434"/>
      <c r="J4" s="434"/>
      <c r="K4" s="614"/>
      <c r="L4" s="614"/>
      <c r="M4" s="614"/>
      <c r="N4" s="614"/>
      <c r="O4" s="614"/>
      <c r="P4" s="614"/>
    </row>
    <row r="5" spans="1:62" ht="20.149999999999999" customHeight="1">
      <c r="A5" s="399"/>
      <c r="B5" s="519" t="s">
        <v>234</v>
      </c>
      <c r="D5" s="555"/>
      <c r="E5" s="555"/>
      <c r="H5" s="555"/>
      <c r="I5" s="517"/>
      <c r="J5" s="517"/>
      <c r="K5" s="517"/>
      <c r="L5" s="517"/>
      <c r="M5" s="517"/>
      <c r="N5" s="517"/>
      <c r="O5" s="517"/>
    </row>
    <row r="6" spans="1:62" ht="30" customHeight="1">
      <c r="B6" s="520" t="s">
        <v>342</v>
      </c>
      <c r="C6" s="520"/>
      <c r="D6" s="556" t="str">
        <f>"静岡県"&amp;記入シート!E29&amp;記入シート!F29</f>
        <v>静岡県</v>
      </c>
      <c r="E6" s="556"/>
      <c r="F6" s="556"/>
      <c r="G6" s="556"/>
      <c r="H6" s="556"/>
      <c r="I6" s="556"/>
      <c r="J6" s="556"/>
      <c r="K6" s="556"/>
      <c r="L6" s="556"/>
      <c r="M6" s="556"/>
      <c r="N6" s="556"/>
      <c r="O6" s="556"/>
      <c r="P6" s="556"/>
      <c r="Q6" s="556"/>
      <c r="R6" s="556"/>
      <c r="S6" s="556"/>
      <c r="T6" s="556"/>
      <c r="U6" s="556"/>
      <c r="V6" s="556"/>
      <c r="W6" s="648"/>
    </row>
    <row r="7" spans="1:62" ht="15" customHeight="1">
      <c r="B7" s="520" t="s">
        <v>369</v>
      </c>
      <c r="C7" s="520"/>
      <c r="D7" s="557">
        <f>記入シート!E31</f>
        <v>0</v>
      </c>
      <c r="E7" s="567"/>
      <c r="F7" s="567"/>
      <c r="G7" s="567"/>
      <c r="H7" s="567"/>
      <c r="I7" s="567"/>
      <c r="J7" s="567"/>
      <c r="K7" s="567"/>
      <c r="L7" s="569" t="s">
        <v>370</v>
      </c>
      <c r="M7" s="564" t="s">
        <v>44</v>
      </c>
      <c r="N7" s="577"/>
      <c r="O7" s="591"/>
      <c r="P7" s="635">
        <f>記入シート!E32</f>
        <v>0</v>
      </c>
      <c r="Q7" s="638"/>
      <c r="R7" s="638"/>
      <c r="S7" s="638"/>
      <c r="T7" s="638"/>
      <c r="U7" s="638"/>
      <c r="V7" s="569" t="s">
        <v>370</v>
      </c>
      <c r="W7" s="615"/>
      <c r="AE7" s="397" t="s">
        <v>91</v>
      </c>
      <c r="AF7" s="397" t="s">
        <v>154</v>
      </c>
    </row>
    <row r="8" spans="1:62" ht="15" customHeight="1">
      <c r="B8" s="520"/>
      <c r="C8" s="520"/>
      <c r="D8" s="558"/>
      <c r="E8" s="568"/>
      <c r="F8" s="568"/>
      <c r="G8" s="568"/>
      <c r="H8" s="568"/>
      <c r="I8" s="568"/>
      <c r="J8" s="568"/>
      <c r="K8" s="568"/>
      <c r="L8" s="570"/>
      <c r="M8" s="617"/>
      <c r="N8" s="623"/>
      <c r="O8" s="631"/>
      <c r="P8" s="636"/>
      <c r="Q8" s="639"/>
      <c r="R8" s="639"/>
      <c r="S8" s="639"/>
      <c r="T8" s="639"/>
      <c r="U8" s="639"/>
      <c r="V8" s="570"/>
      <c r="W8" s="616"/>
      <c r="AE8" s="397" t="s">
        <v>62</v>
      </c>
      <c r="AF8" s="397" t="s">
        <v>11</v>
      </c>
      <c r="AH8" s="217"/>
    </row>
    <row r="9" spans="1:62" ht="15" customHeight="1">
      <c r="B9" s="520" t="s">
        <v>107</v>
      </c>
      <c r="C9" s="520"/>
      <c r="D9" s="559" t="str">
        <f>"地上"&amp;記入シート!E34&amp;"階／地下"&amp;記入シート!F34&amp;"階"</f>
        <v>地上階／地下0階</v>
      </c>
      <c r="E9" s="569"/>
      <c r="F9" s="569"/>
      <c r="G9" s="569"/>
      <c r="H9" s="569"/>
      <c r="I9" s="569"/>
      <c r="J9" s="569"/>
      <c r="K9" s="569"/>
      <c r="L9" s="615"/>
      <c r="M9" s="564" t="s">
        <v>78</v>
      </c>
      <c r="N9" s="577"/>
      <c r="O9" s="591"/>
      <c r="P9" s="637" t="str">
        <f>IF(ISERROR(VLOOKUP(記入シート!E35,'工事（購入）内容等計画書等'!AE7:AF8,2,FALSE)),AF7,VLOOKUP(記入シート!E35,'工事（購入）内容等計画書等'!AE7:AF8,2,FALSE))</f>
        <v>■戸建て住宅、□併用住宅（住宅部分のみ）</v>
      </c>
      <c r="Q9" s="569"/>
      <c r="R9" s="569"/>
      <c r="S9" s="569"/>
      <c r="T9" s="569"/>
      <c r="U9" s="569"/>
      <c r="V9" s="569"/>
      <c r="W9" s="615"/>
      <c r="AQ9" s="661"/>
      <c r="AR9" s="661"/>
      <c r="AS9" s="661"/>
      <c r="AT9" s="661"/>
      <c r="AU9" s="661"/>
      <c r="AV9" s="661"/>
      <c r="AW9" s="661"/>
      <c r="AX9" s="661"/>
      <c r="AY9" s="661"/>
      <c r="AZ9" s="661"/>
      <c r="BA9" s="661"/>
      <c r="BB9" s="661"/>
      <c r="BC9" s="661"/>
      <c r="BD9" s="661"/>
      <c r="BE9" s="661"/>
      <c r="BF9" s="661"/>
      <c r="BG9" s="661"/>
      <c r="BH9" s="661"/>
      <c r="BI9" s="661"/>
      <c r="BJ9" s="661"/>
    </row>
    <row r="10" spans="1:62" ht="15" customHeight="1">
      <c r="B10" s="520"/>
      <c r="C10" s="520"/>
      <c r="D10" s="560"/>
      <c r="E10" s="570"/>
      <c r="F10" s="570"/>
      <c r="G10" s="570"/>
      <c r="H10" s="570"/>
      <c r="I10" s="570"/>
      <c r="J10" s="570"/>
      <c r="K10" s="570"/>
      <c r="L10" s="616"/>
      <c r="M10" s="617"/>
      <c r="N10" s="623"/>
      <c r="O10" s="631"/>
      <c r="P10" s="560"/>
      <c r="Q10" s="570"/>
      <c r="R10" s="570"/>
      <c r="S10" s="570"/>
      <c r="T10" s="570"/>
      <c r="U10" s="570"/>
      <c r="V10" s="570"/>
      <c r="W10" s="616"/>
      <c r="AH10" s="217"/>
    </row>
    <row r="11" spans="1:62" ht="30" customHeight="1">
      <c r="B11" s="521" t="s">
        <v>77</v>
      </c>
      <c r="C11" s="521"/>
      <c r="D11" s="113"/>
      <c r="E11" s="113"/>
      <c r="F11" s="113"/>
      <c r="G11" s="113"/>
      <c r="H11" s="113"/>
      <c r="I11" s="113"/>
      <c r="J11" s="113"/>
      <c r="K11" s="113"/>
      <c r="L11" s="113"/>
      <c r="M11" s="113"/>
      <c r="N11" s="113"/>
      <c r="O11" s="113"/>
      <c r="P11" s="113"/>
      <c r="Q11" s="113"/>
      <c r="R11" s="113"/>
      <c r="S11" s="113"/>
      <c r="T11" s="113"/>
      <c r="U11" s="113"/>
      <c r="V11" s="113"/>
      <c r="W11" s="113"/>
      <c r="AH11" s="217"/>
    </row>
    <row r="12" spans="1:62" ht="18" customHeight="1">
      <c r="B12" s="522" t="str">
        <f>記入シート!C57</f>
        <v>着手予定日（請負・売買契約締結予定日）</v>
      </c>
      <c r="C12" s="538"/>
      <c r="D12" s="538"/>
      <c r="E12" s="571"/>
      <c r="F12" s="580">
        <f>IF(記入シート!E5=記入シート!O4,記入シート!F57,IF(記入シート!E5=記入シート!O5,記入シート!G57,記入シート!E57))</f>
        <v>0</v>
      </c>
      <c r="G12" s="595"/>
      <c r="H12" s="595"/>
      <c r="I12" s="595"/>
      <c r="J12" s="595"/>
      <c r="K12" s="595"/>
      <c r="L12" s="595"/>
      <c r="M12" s="564" t="str">
        <f>記入シート!C58</f>
        <v>事業完了予定日</v>
      </c>
      <c r="N12" s="577"/>
      <c r="O12" s="577"/>
      <c r="P12" s="577"/>
      <c r="Q12" s="580">
        <f>IF(記入シート!E5=記入シート!O4,記入シート!F58,IF(記入シート!E5=記入シート!O5,記入シート!G58,記入シート!E58))</f>
        <v>0</v>
      </c>
      <c r="R12" s="595"/>
      <c r="S12" s="595"/>
      <c r="T12" s="595"/>
      <c r="U12" s="595"/>
      <c r="V12" s="595"/>
      <c r="W12" s="649"/>
      <c r="X12" s="657"/>
      <c r="Y12" s="657"/>
      <c r="Z12" s="657"/>
      <c r="AA12" s="657"/>
      <c r="AB12" s="657"/>
      <c r="AC12" s="657"/>
      <c r="AD12" s="657"/>
      <c r="AE12" s="397" t="s">
        <v>126</v>
      </c>
      <c r="AF12" s="397" t="s">
        <v>371</v>
      </c>
      <c r="AH12" s="217"/>
    </row>
    <row r="13" spans="1:62" ht="17.25" customHeight="1">
      <c r="B13" s="523"/>
      <c r="C13" s="539"/>
      <c r="D13" s="539"/>
      <c r="E13" s="572"/>
      <c r="F13" s="581"/>
      <c r="G13" s="596"/>
      <c r="H13" s="596"/>
      <c r="I13" s="596"/>
      <c r="J13" s="596"/>
      <c r="K13" s="596"/>
      <c r="L13" s="596"/>
      <c r="M13" s="617"/>
      <c r="N13" s="623"/>
      <c r="O13" s="623"/>
      <c r="P13" s="623"/>
      <c r="Q13" s="640" t="s">
        <v>400</v>
      </c>
      <c r="R13" s="643"/>
      <c r="S13" s="596" t="str">
        <f>記入シート!G5</f>
        <v>第2期</v>
      </c>
      <c r="T13" s="596"/>
      <c r="U13" s="596"/>
      <c r="V13" s="645" t="s">
        <v>306</v>
      </c>
      <c r="W13" s="650"/>
      <c r="X13" s="657"/>
      <c r="Y13" s="657"/>
      <c r="Z13" s="657"/>
      <c r="AA13" s="657"/>
      <c r="AB13" s="657"/>
      <c r="AC13" s="657"/>
      <c r="AD13" s="657"/>
      <c r="AF13" s="397" t="s">
        <v>410</v>
      </c>
      <c r="AH13" s="217"/>
    </row>
    <row r="14" spans="1:62" ht="30" customHeight="1">
      <c r="B14" s="524" t="s">
        <v>351</v>
      </c>
      <c r="C14" s="540"/>
      <c r="D14" s="540"/>
      <c r="E14" s="573"/>
      <c r="F14" s="582" t="str">
        <f>IF(ISERROR(VLOOKUP(記入シート!E36,'工事（購入）内容等計画書等'!AE12:AF14,2,FALSE)),AF13,VLOOKUP(記入シート!E36,'工事（購入）内容等計画書等'!AE12:AF14,2,FALSE))</f>
        <v>□有　□無</v>
      </c>
      <c r="G14" s="597"/>
      <c r="H14" s="597"/>
      <c r="I14" s="597"/>
      <c r="J14" s="597"/>
      <c r="K14" s="597"/>
      <c r="L14" s="597"/>
      <c r="M14" s="597"/>
      <c r="N14" s="597"/>
      <c r="O14" s="597"/>
      <c r="P14" s="597"/>
      <c r="Q14" s="597"/>
      <c r="R14" s="597"/>
      <c r="S14" s="597"/>
      <c r="T14" s="597"/>
      <c r="U14" s="597"/>
      <c r="V14" s="597"/>
      <c r="W14" s="651"/>
      <c r="X14" s="657"/>
      <c r="Y14" s="657"/>
      <c r="Z14" s="657"/>
      <c r="AA14" s="657"/>
      <c r="AB14" s="657"/>
      <c r="AC14" s="657"/>
      <c r="AD14" s="657"/>
      <c r="AE14" s="397" t="s">
        <v>279</v>
      </c>
      <c r="AF14" s="397" t="s">
        <v>127</v>
      </c>
      <c r="AH14" s="217"/>
    </row>
    <row r="15" spans="1:62" ht="30" customHeight="1">
      <c r="B15" s="525" t="str">
        <f>記入シート!C69</f>
        <v>工事請負契約予定額（購入予定額）</v>
      </c>
      <c r="C15" s="541"/>
      <c r="D15" s="541"/>
      <c r="E15" s="574"/>
      <c r="F15" s="583">
        <f>IF(記入シート!E5=記入シート!O4,記入シート!F69,IF(記入シート!E5=記入シート!O5,記入シート!G69,記入シート!E69))</f>
        <v>0</v>
      </c>
      <c r="G15" s="598"/>
      <c r="H15" s="598"/>
      <c r="I15" s="598"/>
      <c r="J15" s="598"/>
      <c r="K15" s="598"/>
      <c r="L15" s="598"/>
      <c r="M15" s="598"/>
      <c r="N15" s="598"/>
      <c r="O15" s="598"/>
      <c r="P15" s="598"/>
      <c r="Q15" s="597" t="s">
        <v>347</v>
      </c>
      <c r="R15" s="597"/>
      <c r="S15" s="597"/>
      <c r="T15" s="597"/>
      <c r="U15" s="597"/>
      <c r="V15" s="597"/>
      <c r="W15" s="651"/>
      <c r="X15" s="657"/>
      <c r="Y15" s="657"/>
      <c r="Z15" s="657"/>
      <c r="AA15" s="657"/>
      <c r="AB15" s="657"/>
      <c r="AC15" s="657"/>
      <c r="AD15" s="657"/>
      <c r="AE15" s="397" t="s">
        <v>279</v>
      </c>
      <c r="AF15" s="397" t="s">
        <v>127</v>
      </c>
      <c r="AH15" s="217"/>
    </row>
    <row r="16" spans="1:62" ht="24" customHeight="1">
      <c r="B16" s="526" t="s">
        <v>135</v>
      </c>
      <c r="C16" s="542"/>
      <c r="D16" s="542"/>
      <c r="E16" s="542"/>
      <c r="F16" s="584"/>
      <c r="G16" s="584"/>
      <c r="H16" s="584"/>
      <c r="I16" s="584"/>
      <c r="J16" s="584"/>
      <c r="K16" s="584"/>
      <c r="L16" s="584"/>
      <c r="M16" s="584"/>
      <c r="N16" s="584"/>
      <c r="O16" s="584"/>
      <c r="P16" s="584"/>
      <c r="Q16" s="641"/>
      <c r="R16" s="641"/>
      <c r="S16" s="641"/>
      <c r="T16" s="641"/>
      <c r="U16" s="641"/>
      <c r="V16" s="641"/>
      <c r="W16" s="641"/>
      <c r="X16" s="657"/>
      <c r="Y16" s="657"/>
      <c r="Z16" s="657"/>
      <c r="AA16" s="657"/>
      <c r="AB16" s="657"/>
      <c r="AC16" s="657"/>
      <c r="AD16" s="657"/>
      <c r="AH16" s="217"/>
    </row>
    <row r="17" spans="2:32" ht="30" customHeight="1">
      <c r="B17" s="521" t="s">
        <v>210</v>
      </c>
      <c r="C17" s="113"/>
      <c r="D17" s="113"/>
      <c r="E17" s="113"/>
      <c r="F17" s="113"/>
      <c r="G17" s="113"/>
      <c r="H17" s="113"/>
      <c r="I17" s="113"/>
      <c r="J17" s="113"/>
      <c r="K17" s="113"/>
      <c r="L17" s="113"/>
      <c r="M17" s="113"/>
      <c r="N17" s="113"/>
      <c r="O17" s="113"/>
      <c r="P17" s="113"/>
      <c r="Q17" s="113"/>
      <c r="R17" s="113"/>
      <c r="S17" s="113"/>
      <c r="T17" s="113"/>
      <c r="U17" s="113"/>
      <c r="V17" s="113"/>
      <c r="W17" s="113"/>
    </row>
    <row r="18" spans="2:32" ht="30" customHeight="1">
      <c r="B18" s="527" t="s">
        <v>373</v>
      </c>
      <c r="C18" s="543"/>
      <c r="D18" s="543"/>
      <c r="E18" s="543"/>
      <c r="F18" s="585"/>
      <c r="G18" s="599" t="str">
        <f>IF(ISERROR(VLOOKUP(記入シート!E30,'工事（購入）内容等計画書等'!AE18:AF21,2,FALSE)),AF21,VLOOKUP(記入シート!E30,'工事（購入）内容等計画書等'!AE18:AF21,2,FALSE))</f>
        <v>５・６・７</v>
      </c>
      <c r="H18" s="607"/>
      <c r="I18" s="607"/>
      <c r="J18" s="607"/>
      <c r="K18" s="607"/>
      <c r="L18" s="607"/>
      <c r="M18" s="607"/>
      <c r="N18" s="624" t="s">
        <v>374</v>
      </c>
      <c r="O18" s="624"/>
      <c r="P18" s="624"/>
      <c r="Q18" s="624"/>
      <c r="R18" s="624"/>
      <c r="S18" s="624"/>
      <c r="T18" s="624"/>
      <c r="U18" s="624"/>
      <c r="V18" s="624"/>
      <c r="W18" s="652"/>
      <c r="AE18" s="397">
        <v>5</v>
      </c>
      <c r="AF18" s="397" t="s">
        <v>357</v>
      </c>
    </row>
    <row r="19" spans="2:32" ht="30" customHeight="1">
      <c r="B19" s="528" t="s">
        <v>294</v>
      </c>
      <c r="C19" s="544"/>
      <c r="D19" s="544"/>
      <c r="E19" s="544"/>
      <c r="F19" s="586"/>
      <c r="G19" s="600" t="s">
        <v>377</v>
      </c>
      <c r="H19" s="600"/>
      <c r="I19" s="600"/>
      <c r="J19" s="600"/>
      <c r="K19" s="600"/>
      <c r="L19" s="600"/>
      <c r="M19" s="600"/>
      <c r="N19" s="625">
        <f>記入シート!F38</f>
        <v>0</v>
      </c>
      <c r="O19" s="625"/>
      <c r="P19" s="625"/>
      <c r="Q19" s="625"/>
      <c r="S19" s="624" t="s">
        <v>378</v>
      </c>
      <c r="T19" s="624"/>
      <c r="U19" s="624"/>
      <c r="V19" s="624"/>
      <c r="W19" s="652"/>
      <c r="AE19" s="397">
        <v>6</v>
      </c>
      <c r="AF19" s="397" t="s">
        <v>375</v>
      </c>
    </row>
    <row r="20" spans="2:32" ht="30" customHeight="1">
      <c r="B20" s="528" t="s">
        <v>108</v>
      </c>
      <c r="C20" s="544"/>
      <c r="D20" s="544"/>
      <c r="E20" s="544"/>
      <c r="F20" s="586"/>
      <c r="G20" s="601" t="s">
        <v>337</v>
      </c>
      <c r="H20" s="600"/>
      <c r="I20" s="600"/>
      <c r="J20" s="600"/>
      <c r="K20" s="600"/>
      <c r="L20" s="600"/>
      <c r="M20" s="600"/>
      <c r="N20" s="626">
        <f>記入シート!F39</f>
        <v>0</v>
      </c>
      <c r="O20" s="632"/>
      <c r="P20" s="632"/>
      <c r="Q20" s="632"/>
      <c r="R20" s="632"/>
      <c r="S20" s="632"/>
      <c r="T20" s="632"/>
      <c r="U20" s="624" t="s">
        <v>170</v>
      </c>
      <c r="V20" s="624"/>
      <c r="W20" s="652"/>
      <c r="AE20" s="397">
        <v>7</v>
      </c>
      <c r="AF20" s="397" t="s">
        <v>376</v>
      </c>
    </row>
    <row r="21" spans="2:32" ht="30" customHeight="1">
      <c r="B21" s="529"/>
      <c r="C21" s="545"/>
      <c r="D21" s="545"/>
      <c r="E21" s="545"/>
      <c r="F21" s="587"/>
      <c r="G21" s="601" t="s">
        <v>201</v>
      </c>
      <c r="H21" s="600"/>
      <c r="I21" s="600"/>
      <c r="J21" s="600"/>
      <c r="K21" s="600"/>
      <c r="L21" s="600"/>
      <c r="M21" s="600"/>
      <c r="N21" s="627">
        <f>記入シート!F40</f>
        <v>0</v>
      </c>
      <c r="O21" s="633"/>
      <c r="P21" s="633"/>
      <c r="Q21" s="633"/>
      <c r="R21" s="633"/>
      <c r="S21" s="633"/>
      <c r="T21" s="633"/>
      <c r="U21" s="624" t="s">
        <v>170</v>
      </c>
      <c r="V21" s="624"/>
      <c r="W21" s="652"/>
      <c r="AF21" s="397" t="s">
        <v>323</v>
      </c>
    </row>
    <row r="22" spans="2:32" ht="30" customHeight="1">
      <c r="B22" s="530"/>
      <c r="C22" s="546"/>
      <c r="D22" s="546"/>
      <c r="E22" s="546"/>
      <c r="F22" s="588"/>
      <c r="G22" s="600" t="s">
        <v>118</v>
      </c>
      <c r="H22" s="600"/>
      <c r="I22" s="600"/>
      <c r="J22" s="600"/>
      <c r="K22" s="600"/>
      <c r="L22" s="600"/>
      <c r="M22" s="600"/>
      <c r="N22" s="627" t="e">
        <f>記入シート!F41</f>
        <v>#DIV/0!</v>
      </c>
      <c r="O22" s="633"/>
      <c r="P22" s="633"/>
      <c r="Q22" s="633"/>
      <c r="R22" s="633"/>
      <c r="S22" s="633"/>
      <c r="T22" s="633"/>
      <c r="U22" s="624" t="s">
        <v>380</v>
      </c>
      <c r="V22" s="624"/>
      <c r="W22" s="652"/>
    </row>
    <row r="23" spans="2:32" ht="30" customHeight="1">
      <c r="B23" s="521" t="s">
        <v>382</v>
      </c>
      <c r="C23" s="113"/>
      <c r="D23" s="113"/>
      <c r="E23" s="113"/>
      <c r="F23" s="113"/>
      <c r="G23" s="113"/>
      <c r="H23" s="113"/>
      <c r="I23" s="113"/>
      <c r="J23" s="113"/>
      <c r="K23" s="113"/>
      <c r="L23" s="113"/>
      <c r="M23" s="113"/>
      <c r="N23" s="113"/>
      <c r="O23" s="113"/>
      <c r="P23" s="113"/>
      <c r="Q23" s="113"/>
      <c r="R23" s="113"/>
      <c r="S23" s="113"/>
      <c r="T23" s="113"/>
      <c r="U23" s="113"/>
      <c r="V23" s="113"/>
      <c r="W23" s="113"/>
    </row>
    <row r="24" spans="2:32" ht="22.5" customHeight="1">
      <c r="B24" s="531" t="s">
        <v>383</v>
      </c>
      <c r="C24" s="547"/>
      <c r="D24" s="561" t="s">
        <v>384</v>
      </c>
      <c r="E24" s="575"/>
      <c r="F24" s="589"/>
      <c r="G24" s="602">
        <f>記入シート!E43</f>
        <v>0</v>
      </c>
      <c r="H24" s="556"/>
      <c r="I24" s="556"/>
      <c r="J24" s="556"/>
      <c r="K24" s="556"/>
      <c r="L24" s="556"/>
      <c r="M24" s="556"/>
      <c r="N24" s="556"/>
      <c r="O24" s="556"/>
      <c r="P24" s="556"/>
      <c r="Q24" s="556"/>
      <c r="R24" s="556"/>
      <c r="S24" s="556"/>
      <c r="T24" s="556"/>
      <c r="U24" s="556"/>
      <c r="V24" s="556"/>
      <c r="W24" s="648"/>
      <c r="AE24" s="397" t="s">
        <v>279</v>
      </c>
      <c r="AF24" s="397" t="s">
        <v>404</v>
      </c>
    </row>
    <row r="25" spans="2:32" ht="22.5" customHeight="1">
      <c r="B25" s="532"/>
      <c r="C25" s="548"/>
      <c r="D25" s="561" t="s">
        <v>76</v>
      </c>
      <c r="E25" s="575"/>
      <c r="F25" s="589"/>
      <c r="G25" s="602">
        <f>記入シート!E42</f>
        <v>0</v>
      </c>
      <c r="H25" s="556"/>
      <c r="I25" s="556"/>
      <c r="J25" s="556"/>
      <c r="K25" s="556"/>
      <c r="L25" s="556"/>
      <c r="M25" s="556"/>
      <c r="N25" s="556"/>
      <c r="O25" s="556"/>
      <c r="P25" s="556"/>
      <c r="Q25" s="556"/>
      <c r="R25" s="556"/>
      <c r="S25" s="556"/>
      <c r="T25" s="556"/>
      <c r="U25" s="556"/>
      <c r="V25" s="556"/>
      <c r="W25" s="648"/>
    </row>
    <row r="26" spans="2:32" ht="22.5" customHeight="1">
      <c r="B26" s="532"/>
      <c r="C26" s="548"/>
      <c r="D26" s="550" t="s">
        <v>312</v>
      </c>
      <c r="E26" s="550"/>
      <c r="F26" s="550"/>
      <c r="G26" s="550"/>
      <c r="H26" s="550"/>
      <c r="I26" s="550"/>
      <c r="J26" s="550"/>
      <c r="K26" s="550"/>
      <c r="L26" s="550"/>
      <c r="M26" s="550"/>
      <c r="N26" s="628" t="str">
        <f>IF(記入シート!F46&gt;0,記入シート!F46,"0")</f>
        <v>0</v>
      </c>
      <c r="O26" s="628"/>
      <c r="P26" s="628"/>
      <c r="Q26" s="628"/>
      <c r="R26" s="628"/>
      <c r="S26" s="628"/>
      <c r="T26" s="628"/>
      <c r="U26" s="628"/>
      <c r="V26" s="628"/>
      <c r="W26" s="653" t="s">
        <v>385</v>
      </c>
      <c r="AE26" s="397" t="s">
        <v>402</v>
      </c>
      <c r="AF26" s="397" t="s">
        <v>333</v>
      </c>
    </row>
    <row r="27" spans="2:32" ht="22.5" customHeight="1">
      <c r="B27" s="533"/>
      <c r="C27" s="549"/>
      <c r="D27" s="562" t="s">
        <v>401</v>
      </c>
      <c r="E27" s="576"/>
      <c r="F27" s="576"/>
      <c r="G27" s="576"/>
      <c r="H27" s="576"/>
      <c r="I27" s="576"/>
      <c r="J27" s="576"/>
      <c r="K27" s="576"/>
      <c r="L27" s="576"/>
      <c r="M27" s="618"/>
      <c r="N27" s="629" t="str">
        <f>IF(ISERROR(VLOOKUP(記入シート!F47,AE24:AF26,2,FALSE)),AF24,VLOOKUP(記入シート!F47,AE24:AF26,2,FALSE))</f>
        <v>■無　□有　</v>
      </c>
      <c r="O27" s="634"/>
      <c r="P27" s="634"/>
      <c r="Q27" s="634"/>
      <c r="R27" s="634"/>
      <c r="S27" s="634"/>
      <c r="T27" s="634"/>
      <c r="U27" s="634"/>
      <c r="V27" s="634"/>
      <c r="W27" s="654"/>
    </row>
    <row r="28" spans="2:32" ht="26.25" customHeight="1">
      <c r="B28" s="534" t="s">
        <v>435</v>
      </c>
      <c r="C28" s="550" t="s">
        <v>436</v>
      </c>
      <c r="D28" s="550"/>
      <c r="E28" s="550"/>
      <c r="F28" s="550"/>
      <c r="G28" s="603" t="str">
        <f>IF(AF28="50％以上","50％以上","")</f>
        <v/>
      </c>
      <c r="H28" s="608"/>
      <c r="I28" s="608"/>
      <c r="J28" s="608"/>
      <c r="K28" s="608"/>
      <c r="L28" s="608"/>
      <c r="M28" s="619"/>
      <c r="N28" s="630" t="s">
        <v>212</v>
      </c>
      <c r="O28" s="630"/>
      <c r="P28" s="630"/>
      <c r="Q28" s="603" t="str">
        <f>IF(AF28="50％以上",AF29,"")</f>
        <v/>
      </c>
      <c r="R28" s="608"/>
      <c r="S28" s="608"/>
      <c r="T28" s="608"/>
      <c r="U28" s="608"/>
      <c r="V28" s="646" t="s">
        <v>195</v>
      </c>
      <c r="W28" s="655"/>
      <c r="AE28" s="659"/>
      <c r="AF28" s="397">
        <f>IF(記入シート!E5=記入シート!O4,記入シート!F71,IF(記入シート!E5=記入シート!O5,記入シート!G71,記入シート!E71))</f>
        <v>0</v>
      </c>
    </row>
    <row r="29" spans="2:32" ht="26.25" customHeight="1">
      <c r="B29" s="535"/>
      <c r="C29" s="550"/>
      <c r="D29" s="550"/>
      <c r="E29" s="550"/>
      <c r="F29" s="550"/>
      <c r="G29" s="604"/>
      <c r="H29" s="609"/>
      <c r="I29" s="609"/>
      <c r="J29" s="609"/>
      <c r="K29" s="609"/>
      <c r="L29" s="609"/>
      <c r="M29" s="620"/>
      <c r="N29" s="630"/>
      <c r="O29" s="630"/>
      <c r="P29" s="630"/>
      <c r="Q29" s="560" t="s">
        <v>409</v>
      </c>
      <c r="R29" s="570"/>
      <c r="S29" s="570"/>
      <c r="T29" s="644" t="str">
        <f>IF(AF28="50％以上",AF30,"")</f>
        <v/>
      </c>
      <c r="U29" s="644"/>
      <c r="V29" s="647" t="s">
        <v>381</v>
      </c>
      <c r="W29" s="656" t="s">
        <v>306</v>
      </c>
      <c r="AE29" s="660"/>
      <c r="AF29" s="519">
        <f>IF(記入シート!E5=記入シート!O4,記入シート!F72,IF(記入シート!E5=記入シート!O5,記入シート!G72,記入シート!E72))</f>
        <v>0</v>
      </c>
    </row>
    <row r="30" spans="2:32" ht="27.75" customHeight="1">
      <c r="B30" s="535"/>
      <c r="C30" s="551" t="s">
        <v>167</v>
      </c>
      <c r="D30" s="563"/>
      <c r="E30" s="563"/>
      <c r="F30" s="590"/>
      <c r="G30" s="605">
        <f>記入シート!E49</f>
        <v>0</v>
      </c>
      <c r="H30" s="610"/>
      <c r="I30" s="610"/>
      <c r="J30" s="610"/>
      <c r="K30" s="610"/>
      <c r="L30" s="610"/>
      <c r="M30" s="621"/>
      <c r="N30" s="630" t="s">
        <v>287</v>
      </c>
      <c r="O30" s="630"/>
      <c r="P30" s="630"/>
      <c r="Q30" s="642">
        <f>記入シート!G49</f>
        <v>0</v>
      </c>
      <c r="R30" s="642"/>
      <c r="S30" s="642"/>
      <c r="T30" s="642"/>
      <c r="U30" s="642"/>
      <c r="V30" s="642"/>
      <c r="W30" s="642"/>
      <c r="AA30" s="658"/>
      <c r="AE30" s="659"/>
      <c r="AF30" s="519">
        <f>IF(記入シート!E5=記入シート!O4,記入シート!F73,IF(記入シート!E5=記入シート!O5,記入シート!G73,記入シート!E73))</f>
        <v>0</v>
      </c>
    </row>
    <row r="31" spans="2:32" ht="23.15" customHeight="1">
      <c r="B31" s="535"/>
      <c r="C31" s="552" t="s">
        <v>186</v>
      </c>
      <c r="D31" s="524" t="s">
        <v>15</v>
      </c>
      <c r="E31" s="540"/>
      <c r="F31" s="573"/>
      <c r="G31" s="606" t="str">
        <f>IF(記入シート!E50="○","■","")</f>
        <v/>
      </c>
      <c r="H31" s="556" t="s">
        <v>184</v>
      </c>
      <c r="I31" s="556"/>
      <c r="J31" s="556"/>
      <c r="K31" s="556"/>
      <c r="L31" s="556"/>
      <c r="M31" s="556"/>
      <c r="N31" s="556"/>
      <c r="O31" s="556"/>
      <c r="P31" s="556"/>
      <c r="Q31" s="556"/>
      <c r="R31" s="556"/>
      <c r="S31" s="556"/>
      <c r="T31" s="556"/>
      <c r="U31" s="556"/>
      <c r="V31" s="556"/>
      <c r="W31" s="648"/>
    </row>
    <row r="32" spans="2:32" ht="23.15" customHeight="1">
      <c r="B32" s="535"/>
      <c r="C32" s="553"/>
      <c r="D32" s="564" t="s">
        <v>173</v>
      </c>
      <c r="E32" s="577"/>
      <c r="F32" s="591"/>
      <c r="G32" s="606" t="str">
        <f>IF(記入シート!E51=記入シート!N49,"■","")</f>
        <v/>
      </c>
      <c r="H32" s="556" t="s">
        <v>182</v>
      </c>
      <c r="I32" s="556"/>
      <c r="J32" s="556"/>
      <c r="K32" s="556"/>
      <c r="L32" s="556"/>
      <c r="M32" s="556"/>
      <c r="N32" s="556"/>
      <c r="O32" s="556"/>
      <c r="P32" s="556"/>
      <c r="Q32" s="556"/>
      <c r="R32" s="556"/>
      <c r="S32" s="556"/>
      <c r="T32" s="556"/>
      <c r="U32" s="556"/>
      <c r="V32" s="556"/>
      <c r="W32" s="648"/>
    </row>
    <row r="33" spans="2:23" ht="23.15" customHeight="1">
      <c r="B33" s="535"/>
      <c r="C33" s="553"/>
      <c r="D33" s="565" t="s">
        <v>92</v>
      </c>
      <c r="E33" s="578"/>
      <c r="F33" s="592"/>
      <c r="G33" s="606" t="str">
        <f>IF(記入シート!E51=記入シート!N50,"■","")</f>
        <v/>
      </c>
      <c r="H33" s="556" t="s">
        <v>174</v>
      </c>
      <c r="I33" s="556"/>
      <c r="J33" s="556"/>
      <c r="K33" s="556"/>
      <c r="L33" s="556"/>
      <c r="M33" s="556"/>
      <c r="N33" s="556"/>
      <c r="O33" s="556"/>
      <c r="P33" s="556"/>
      <c r="Q33" s="556"/>
      <c r="R33" s="556"/>
      <c r="S33" s="556"/>
      <c r="T33" s="556"/>
      <c r="U33" s="556"/>
      <c r="V33" s="556"/>
      <c r="W33" s="648"/>
    </row>
    <row r="34" spans="2:23" ht="23.15" customHeight="1">
      <c r="B34" s="536"/>
      <c r="C34" s="554"/>
      <c r="D34" s="566"/>
      <c r="E34" s="579"/>
      <c r="F34" s="593"/>
      <c r="G34" s="606" t="str">
        <f>IF(記入シート!E51=記入シート!N51,"■","")</f>
        <v/>
      </c>
      <c r="H34" s="556" t="s">
        <v>99</v>
      </c>
      <c r="I34" s="556"/>
      <c r="J34" s="556"/>
      <c r="K34" s="556"/>
      <c r="L34" s="556"/>
      <c r="M34" s="556"/>
      <c r="N34" s="556"/>
      <c r="O34" s="556"/>
      <c r="P34" s="556"/>
      <c r="Q34" s="556"/>
      <c r="R34" s="556"/>
      <c r="S34" s="556"/>
      <c r="T34" s="556"/>
      <c r="U34" s="556"/>
      <c r="V34" s="556"/>
      <c r="W34" s="648"/>
    </row>
    <row r="35" spans="2:23" ht="20.149999999999999" customHeight="1">
      <c r="B35" s="537" t="s">
        <v>253</v>
      </c>
      <c r="C35" s="113"/>
      <c r="D35" s="113"/>
      <c r="E35" s="113"/>
      <c r="F35" s="113"/>
      <c r="G35" s="113"/>
      <c r="H35" s="113"/>
      <c r="I35" s="113"/>
      <c r="J35" s="113"/>
      <c r="K35" s="113"/>
      <c r="L35" s="113"/>
      <c r="M35" s="113"/>
      <c r="N35" s="113"/>
      <c r="O35" s="113"/>
      <c r="P35" s="113"/>
      <c r="Q35" s="113"/>
      <c r="R35" s="113"/>
      <c r="S35" s="113"/>
      <c r="T35" s="113"/>
      <c r="U35" s="113"/>
      <c r="V35" s="113"/>
      <c r="W35" s="113"/>
    </row>
    <row r="36" spans="2:23" ht="20.149999999999999" customHeight="1">
      <c r="B36" s="537" t="s">
        <v>254</v>
      </c>
      <c r="C36" s="113"/>
      <c r="D36" s="113"/>
      <c r="E36" s="113"/>
      <c r="F36" s="113"/>
      <c r="G36" s="113"/>
      <c r="H36" s="113"/>
      <c r="I36" s="113"/>
      <c r="J36" s="113"/>
      <c r="K36" s="113"/>
      <c r="L36" s="113"/>
      <c r="M36" s="113"/>
      <c r="N36" s="113"/>
      <c r="O36" s="113"/>
      <c r="P36" s="113"/>
      <c r="Q36" s="113"/>
      <c r="R36" s="113"/>
      <c r="S36" s="113"/>
      <c r="T36" s="113"/>
      <c r="U36" s="113"/>
      <c r="V36" s="113"/>
      <c r="W36" s="113"/>
    </row>
    <row r="37" spans="2:23" ht="20.149999999999999" customHeight="1">
      <c r="B37" s="537" t="s">
        <v>128</v>
      </c>
      <c r="C37" s="113"/>
      <c r="D37" s="113"/>
      <c r="E37" s="113"/>
      <c r="F37" s="113"/>
      <c r="G37" s="113"/>
      <c r="H37" s="113"/>
      <c r="I37" s="113"/>
      <c r="J37" s="113"/>
      <c r="K37" s="113"/>
      <c r="L37" s="113"/>
      <c r="M37" s="113"/>
      <c r="N37" s="113"/>
      <c r="O37" s="113"/>
      <c r="P37" s="113"/>
      <c r="Q37" s="113"/>
      <c r="R37" s="113"/>
      <c r="S37" s="113"/>
      <c r="T37" s="113"/>
      <c r="U37" s="113"/>
      <c r="V37" s="113"/>
      <c r="W37" s="113"/>
    </row>
    <row r="38" spans="2:23">
      <c r="B38" s="113"/>
      <c r="C38" s="113"/>
      <c r="D38" s="113"/>
      <c r="E38" s="113"/>
      <c r="F38" s="113"/>
      <c r="G38" s="113"/>
      <c r="H38" s="113"/>
      <c r="I38" s="113"/>
      <c r="J38" s="113"/>
      <c r="K38" s="113"/>
      <c r="L38" s="113"/>
      <c r="M38" s="113"/>
      <c r="N38" s="113"/>
      <c r="O38" s="113"/>
      <c r="P38" s="113"/>
      <c r="Q38" s="113"/>
      <c r="R38" s="113"/>
      <c r="S38" s="113"/>
      <c r="T38" s="113"/>
      <c r="U38" s="113"/>
      <c r="V38" s="113"/>
      <c r="W38" s="113"/>
    </row>
    <row r="39" spans="2:23">
      <c r="B39" s="113"/>
      <c r="C39" s="113"/>
      <c r="D39" s="113"/>
      <c r="E39" s="113"/>
      <c r="F39" s="113"/>
      <c r="G39" s="113"/>
      <c r="H39" s="113"/>
      <c r="I39" s="113"/>
      <c r="J39" s="113"/>
      <c r="K39" s="113"/>
      <c r="L39" s="113"/>
      <c r="M39" s="113"/>
      <c r="N39" s="113"/>
      <c r="O39" s="113"/>
      <c r="P39" s="113"/>
      <c r="Q39" s="113"/>
      <c r="R39" s="113"/>
      <c r="S39" s="113"/>
      <c r="T39" s="113"/>
      <c r="U39" s="113"/>
      <c r="V39" s="113"/>
      <c r="W39" s="113"/>
    </row>
  </sheetData>
  <sheetProtection password="83E8" sheet="1" objects="1" scenarios="1"/>
  <mergeCells count="67">
    <mergeCell ref="J1:M1"/>
    <mergeCell ref="B6:C6"/>
    <mergeCell ref="D6:W6"/>
    <mergeCell ref="AQ9:BJ9"/>
    <mergeCell ref="Q12:W12"/>
    <mergeCell ref="Q13:R13"/>
    <mergeCell ref="S13:U13"/>
    <mergeCell ref="V13:W13"/>
    <mergeCell ref="B14:E14"/>
    <mergeCell ref="F14:W14"/>
    <mergeCell ref="B15:E15"/>
    <mergeCell ref="F15:P15"/>
    <mergeCell ref="Q15:W15"/>
    <mergeCell ref="B18:F18"/>
    <mergeCell ref="G18:M18"/>
    <mergeCell ref="B19:F19"/>
    <mergeCell ref="G19:M19"/>
    <mergeCell ref="N19:Q19"/>
    <mergeCell ref="G20:M20"/>
    <mergeCell ref="N20:T20"/>
    <mergeCell ref="G21:M21"/>
    <mergeCell ref="N21:T21"/>
    <mergeCell ref="G22:M22"/>
    <mergeCell ref="N22:T22"/>
    <mergeCell ref="D24:F24"/>
    <mergeCell ref="G24:W24"/>
    <mergeCell ref="D25:F25"/>
    <mergeCell ref="G25:W25"/>
    <mergeCell ref="D26:M26"/>
    <mergeCell ref="N26:V26"/>
    <mergeCell ref="D27:M27"/>
    <mergeCell ref="N27:W27"/>
    <mergeCell ref="Q28:U28"/>
    <mergeCell ref="V28:W28"/>
    <mergeCell ref="Q29:S29"/>
    <mergeCell ref="T29:U29"/>
    <mergeCell ref="C30:F30"/>
    <mergeCell ref="G30:M30"/>
    <mergeCell ref="N30:P30"/>
    <mergeCell ref="Q30:W30"/>
    <mergeCell ref="D31:F31"/>
    <mergeCell ref="H31:W31"/>
    <mergeCell ref="D32:F32"/>
    <mergeCell ref="H32:W32"/>
    <mergeCell ref="H33:W33"/>
    <mergeCell ref="H34:W34"/>
    <mergeCell ref="B7:C8"/>
    <mergeCell ref="D7:K8"/>
    <mergeCell ref="L7:L8"/>
    <mergeCell ref="M7:O8"/>
    <mergeCell ref="P7:U8"/>
    <mergeCell ref="V7:W8"/>
    <mergeCell ref="B9:C10"/>
    <mergeCell ref="D9:L10"/>
    <mergeCell ref="M9:O10"/>
    <mergeCell ref="P9:W10"/>
    <mergeCell ref="B12:E13"/>
    <mergeCell ref="F12:L13"/>
    <mergeCell ref="M12:P13"/>
    <mergeCell ref="B20:F22"/>
    <mergeCell ref="B24:C27"/>
    <mergeCell ref="C28:F29"/>
    <mergeCell ref="G28:M29"/>
    <mergeCell ref="N28:P29"/>
    <mergeCell ref="C31:C34"/>
    <mergeCell ref="D33:F34"/>
    <mergeCell ref="B28:B34"/>
  </mergeCells>
  <phoneticPr fontId="3"/>
  <printOptions horizontalCentered="1" verticalCentered="1"/>
  <pageMargins left="0.19685039370078738" right="0.19685039370078738" top="1" bottom="0.40944881889763779" header="0.51200000000000001" footer="0.51200000000000001"/>
  <pageSetup paperSize="9" scale="87"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記入シート</vt:lpstr>
      <vt:lpstr>対象事業選択リスト</vt:lpstr>
      <vt:lpstr>交付申請記入例</vt:lpstr>
      <vt:lpstr>実績報告記入例</vt:lpstr>
      <vt:lpstr>変更承認申請記入例</vt:lpstr>
      <vt:lpstr>交付申請</vt:lpstr>
      <vt:lpstr>事業計画書等</vt:lpstr>
      <vt:lpstr>収支予算書等</vt:lpstr>
      <vt:lpstr>工事（購入）内容等計画書等</vt:lpstr>
      <vt:lpstr>口座登録様式</vt:lpstr>
      <vt:lpstr>実績報告</vt:lpstr>
      <vt:lpstr xml:space="preserve">変更承認申請 </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谷　知英</cp:lastModifiedBy>
  <dcterms:created xsi:type="dcterms:W3CDTF">2021-04-26T00:46:26Z</dcterms:created>
  <dcterms:modified xsi:type="dcterms:W3CDTF">2026-05-11T09:37:20Z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2.1.13.0</vt:lpwstr>
      <vt:lpwstr>3.1.10.0</vt:lpwstr>
      <vt:lpwstr>3.1.7.0</vt:lpwstr>
    </vt:vector>
  </property>
  <property fmtid="{DCFEDD21-7773-49B2-8022-6FC58DB5260B}" pid="3" name="LastSavedVersion">
    <vt:lpwstr>3.1.7.0</vt:lpwstr>
  </property>
  <property fmtid="{DCFEDD21-7773-49B2-8022-6FC58DB5260B}" pid="4" name="LastSavedDate">
    <vt:filetime>2026-05-11T09:37:20Z</vt:filetime>
  </property>
</Properties>
</file>